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2 State Aid\WEB Documents\"/>
    </mc:Choice>
  </mc:AlternateContent>
  <xr:revisionPtr revIDLastSave="0" documentId="13_ncr:1_{6DD9C9EF-70EF-466D-A05D-ECA37ABD60A9}" xr6:coauthVersionLast="46" xr6:coauthVersionMax="46" xr10:uidLastSave="{00000000-0000-0000-0000-000000000000}"/>
  <bookViews>
    <workbookView xWindow="-120" yWindow="-120" windowWidth="29040" windowHeight="15840" xr2:uid="{467F5B39-190C-4FCA-AC56-7B0B4A4B497D}"/>
  </bookViews>
  <sheets>
    <sheet name="Need Calc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'Need Calc'!$A$5:$M$155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'Need Calc'!$A$1:$O$159</definedName>
    <definedName name="_xlnm.Print_Titles" localSheetId="0">'Need Calc'!$1:$5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7" i="1" l="1"/>
  <c r="I133" i="1"/>
  <c r="I109" i="1"/>
  <c r="I44" i="1"/>
  <c r="E44" i="1"/>
  <c r="F44" i="1" s="1"/>
  <c r="I154" i="1"/>
  <c r="E154" i="1"/>
  <c r="F154" i="1" s="1"/>
  <c r="I61" i="1"/>
  <c r="I102" i="1"/>
  <c r="E102" i="1"/>
  <c r="F102" i="1" s="1"/>
  <c r="I122" i="1"/>
  <c r="E122" i="1"/>
  <c r="G122" i="1" s="1"/>
  <c r="I37" i="1"/>
  <c r="E37" i="1"/>
  <c r="I49" i="1"/>
  <c r="I16" i="1"/>
  <c r="I8" i="1"/>
  <c r="E8" i="1"/>
  <c r="F8" i="1" s="1"/>
  <c r="I137" i="1"/>
  <c r="E137" i="1"/>
  <c r="F137" i="1" s="1"/>
  <c r="I111" i="1"/>
  <c r="I93" i="1"/>
  <c r="E93" i="1"/>
  <c r="G93" i="1" s="1"/>
  <c r="I29" i="1"/>
  <c r="E29" i="1"/>
  <c r="G29" i="1" s="1"/>
  <c r="F29" i="1"/>
  <c r="I34" i="1"/>
  <c r="E34" i="1"/>
  <c r="I151" i="1"/>
  <c r="I7" i="1"/>
  <c r="I129" i="1"/>
  <c r="E129" i="1"/>
  <c r="F129" i="1" s="1"/>
  <c r="I107" i="1"/>
  <c r="E107" i="1"/>
  <c r="F107" i="1" s="1"/>
  <c r="I74" i="1"/>
  <c r="I117" i="1"/>
  <c r="E117" i="1"/>
  <c r="G117" i="1" s="1"/>
  <c r="I42" i="1"/>
  <c r="E42" i="1"/>
  <c r="F42" i="1" s="1"/>
  <c r="I120" i="1"/>
  <c r="E120" i="1"/>
  <c r="I153" i="1"/>
  <c r="I150" i="1"/>
  <c r="I130" i="1"/>
  <c r="E130" i="1"/>
  <c r="F130" i="1" s="1"/>
  <c r="I118" i="1"/>
  <c r="E118" i="1"/>
  <c r="F118" i="1" s="1"/>
  <c r="I125" i="1"/>
  <c r="O76" i="1"/>
  <c r="I76" i="1"/>
  <c r="E76" i="1"/>
  <c r="G76" i="1" s="1"/>
  <c r="F76" i="1"/>
  <c r="I62" i="1"/>
  <c r="E62" i="1"/>
  <c r="G62" i="1" s="1"/>
  <c r="I88" i="1"/>
  <c r="E88" i="1"/>
  <c r="I18" i="1"/>
  <c r="I139" i="1"/>
  <c r="I116" i="1"/>
  <c r="E116" i="1"/>
  <c r="F116" i="1" s="1"/>
  <c r="I105" i="1"/>
  <c r="E105" i="1"/>
  <c r="F105" i="1" s="1"/>
  <c r="I73" i="1"/>
  <c r="I43" i="1"/>
  <c r="E43" i="1"/>
  <c r="G43" i="1" s="1"/>
  <c r="I33" i="1"/>
  <c r="E33" i="1"/>
  <c r="G33" i="1" s="1"/>
  <c r="I56" i="1"/>
  <c r="E56" i="1"/>
  <c r="I146" i="1"/>
  <c r="I135" i="1"/>
  <c r="I123" i="1"/>
  <c r="E123" i="1"/>
  <c r="F123" i="1" s="1"/>
  <c r="I60" i="1"/>
  <c r="E60" i="1"/>
  <c r="F60" i="1" s="1"/>
  <c r="I39" i="1"/>
  <c r="I21" i="1"/>
  <c r="E21" i="1"/>
  <c r="F21" i="1" s="1"/>
  <c r="I13" i="1"/>
  <c r="E13" i="1"/>
  <c r="F13" i="1" s="1"/>
  <c r="I77" i="1"/>
  <c r="E77" i="1"/>
  <c r="I148" i="1"/>
  <c r="I54" i="1"/>
  <c r="I97" i="1"/>
  <c r="E97" i="1"/>
  <c r="F97" i="1" s="1"/>
  <c r="G97" i="1"/>
  <c r="I86" i="1"/>
  <c r="E86" i="1"/>
  <c r="G86" i="1" s="1"/>
  <c r="I23" i="1"/>
  <c r="I90" i="1"/>
  <c r="E90" i="1"/>
  <c r="G90" i="1" s="1"/>
  <c r="I53" i="1"/>
  <c r="E53" i="1"/>
  <c r="F53" i="1" s="1"/>
  <c r="G53" i="1"/>
  <c r="I94" i="1"/>
  <c r="E94" i="1"/>
  <c r="I103" i="1"/>
  <c r="I26" i="1"/>
  <c r="I91" i="1"/>
  <c r="E91" i="1"/>
  <c r="F91" i="1" s="1"/>
  <c r="I131" i="1"/>
  <c r="E131" i="1"/>
  <c r="G131" i="1" s="1"/>
  <c r="I89" i="1"/>
  <c r="I69" i="1"/>
  <c r="E69" i="1"/>
  <c r="G69" i="1" s="1"/>
  <c r="I27" i="1"/>
  <c r="E27" i="1"/>
  <c r="F27" i="1" s="1"/>
  <c r="I128" i="1"/>
  <c r="E128" i="1"/>
  <c r="I87" i="1"/>
  <c r="I110" i="1"/>
  <c r="I119" i="1"/>
  <c r="E119" i="1"/>
  <c r="F119" i="1" s="1"/>
  <c r="I92" i="1"/>
  <c r="E92" i="1"/>
  <c r="G92" i="1" s="1"/>
  <c r="I31" i="1"/>
  <c r="I85" i="1"/>
  <c r="E85" i="1"/>
  <c r="F85" i="1" s="1"/>
  <c r="I38" i="1"/>
  <c r="E38" i="1"/>
  <c r="F38" i="1" s="1"/>
  <c r="I10" i="1"/>
  <c r="E10" i="1"/>
  <c r="G10" i="1" s="1"/>
  <c r="I82" i="1"/>
  <c r="I145" i="1"/>
  <c r="E145" i="1"/>
  <c r="G145" i="1" s="1"/>
  <c r="I83" i="1"/>
  <c r="E83" i="1"/>
  <c r="F83" i="1" s="1"/>
  <c r="I72" i="1"/>
  <c r="E72" i="1"/>
  <c r="G72" i="1" s="1"/>
  <c r="I134" i="1"/>
  <c r="I112" i="1"/>
  <c r="E112" i="1"/>
  <c r="F112" i="1" s="1"/>
  <c r="I98" i="1"/>
  <c r="E98" i="1"/>
  <c r="F98" i="1" s="1"/>
  <c r="I59" i="1"/>
  <c r="E59" i="1"/>
  <c r="G59" i="1" s="1"/>
  <c r="I113" i="1"/>
  <c r="E113" i="1"/>
  <c r="F113" i="1" s="1"/>
  <c r="I68" i="1"/>
  <c r="E68" i="1"/>
  <c r="G68" i="1" s="1"/>
  <c r="I22" i="1"/>
  <c r="E22" i="1"/>
  <c r="F22" i="1" s="1"/>
  <c r="I67" i="1"/>
  <c r="I100" i="1"/>
  <c r="E100" i="1"/>
  <c r="F100" i="1" s="1"/>
  <c r="I66" i="1"/>
  <c r="E66" i="1"/>
  <c r="G66" i="1" s="1"/>
  <c r="I51" i="1"/>
  <c r="E51" i="1"/>
  <c r="I28" i="1"/>
  <c r="I65" i="1"/>
  <c r="E65" i="1"/>
  <c r="F65" i="1" s="1"/>
  <c r="I127" i="1"/>
  <c r="E127" i="1"/>
  <c r="G127" i="1" s="1"/>
  <c r="I63" i="1"/>
  <c r="E63" i="1"/>
  <c r="F63" i="1" s="1"/>
  <c r="I25" i="1"/>
  <c r="I99" i="1"/>
  <c r="F99" i="1"/>
  <c r="H99" i="1" s="1"/>
  <c r="J99" i="1" s="1"/>
  <c r="E99" i="1"/>
  <c r="G99" i="1"/>
  <c r="I17" i="1"/>
  <c r="E17" i="1"/>
  <c r="G17" i="1" s="1"/>
  <c r="I55" i="1"/>
  <c r="E55" i="1"/>
  <c r="I108" i="1"/>
  <c r="I75" i="1"/>
  <c r="E75" i="1"/>
  <c r="F75" i="1" s="1"/>
  <c r="G75" i="1"/>
  <c r="I46" i="1"/>
  <c r="E46" i="1"/>
  <c r="G46" i="1" s="1"/>
  <c r="I79" i="1"/>
  <c r="F79" i="1"/>
  <c r="E79" i="1"/>
  <c r="G79" i="1" s="1"/>
  <c r="I47" i="1"/>
  <c r="I20" i="1"/>
  <c r="E20" i="1"/>
  <c r="F20" i="1" s="1"/>
  <c r="I35" i="1"/>
  <c r="E35" i="1"/>
  <c r="G35" i="1" s="1"/>
  <c r="I11" i="1"/>
  <c r="E11" i="1"/>
  <c r="I132" i="1"/>
  <c r="I45" i="1"/>
  <c r="E45" i="1"/>
  <c r="G45" i="1" s="1"/>
  <c r="I41" i="1"/>
  <c r="E41" i="1"/>
  <c r="G41" i="1" s="1"/>
  <c r="I144" i="1"/>
  <c r="E144" i="1"/>
  <c r="F144" i="1" s="1"/>
  <c r="I142" i="1"/>
  <c r="I104" i="1"/>
  <c r="E104" i="1"/>
  <c r="G104" i="1" s="1"/>
  <c r="I101" i="1"/>
  <c r="I52" i="1"/>
  <c r="E52" i="1"/>
  <c r="G52" i="1" s="1"/>
  <c r="I48" i="1"/>
  <c r="I36" i="1"/>
  <c r="E36" i="1"/>
  <c r="G36" i="1" s="1"/>
  <c r="I126" i="1"/>
  <c r="E126" i="1"/>
  <c r="F126" i="1" s="1"/>
  <c r="I96" i="1"/>
  <c r="E96" i="1"/>
  <c r="F96" i="1" s="1"/>
  <c r="I95" i="1"/>
  <c r="I143" i="1"/>
  <c r="E143" i="1"/>
  <c r="F143" i="1" s="1"/>
  <c r="I141" i="1"/>
  <c r="E141" i="1"/>
  <c r="G141" i="1" s="1"/>
  <c r="I70" i="1"/>
  <c r="E70" i="1"/>
  <c r="G70" i="1" s="1"/>
  <c r="I57" i="1"/>
  <c r="I80" i="1"/>
  <c r="E80" i="1"/>
  <c r="G80" i="1" s="1"/>
  <c r="I136" i="1"/>
  <c r="E136" i="1"/>
  <c r="G136" i="1" s="1"/>
  <c r="I149" i="1"/>
  <c r="E149" i="1"/>
  <c r="I32" i="1"/>
  <c r="G32" i="1"/>
  <c r="E32" i="1"/>
  <c r="I115" i="1"/>
  <c r="E115" i="1"/>
  <c r="F115" i="1" s="1"/>
  <c r="I138" i="1"/>
  <c r="E138" i="1"/>
  <c r="G138" i="1" s="1"/>
  <c r="I9" i="1"/>
  <c r="E9" i="1"/>
  <c r="F9" i="1" s="1"/>
  <c r="I71" i="1"/>
  <c r="I106" i="1"/>
  <c r="E106" i="1"/>
  <c r="G106" i="1" s="1"/>
  <c r="I14" i="1"/>
  <c r="I84" i="1"/>
  <c r="E84" i="1"/>
  <c r="G84" i="1" s="1"/>
  <c r="I30" i="1"/>
  <c r="I64" i="1"/>
  <c r="E64" i="1"/>
  <c r="F64" i="1" s="1"/>
  <c r="I140" i="1"/>
  <c r="E140" i="1"/>
  <c r="G140" i="1" s="1"/>
  <c r="I58" i="1"/>
  <c r="E58" i="1"/>
  <c r="G58" i="1" s="1"/>
  <c r="I6" i="1"/>
  <c r="I40" i="1"/>
  <c r="E40" i="1"/>
  <c r="F40" i="1" s="1"/>
  <c r="I124" i="1"/>
  <c r="E124" i="1"/>
  <c r="G124" i="1" s="1"/>
  <c r="I50" i="1"/>
  <c r="E50" i="1"/>
  <c r="G50" i="1" s="1"/>
  <c r="I24" i="1"/>
  <c r="I121" i="1"/>
  <c r="E121" i="1"/>
  <c r="F121" i="1" s="1"/>
  <c r="I19" i="1"/>
  <c r="E19" i="1"/>
  <c r="G19" i="1" s="1"/>
  <c r="I12" i="1"/>
  <c r="E12" i="1"/>
  <c r="F12" i="1" s="1"/>
  <c r="I15" i="1"/>
  <c r="I152" i="1"/>
  <c r="E152" i="1"/>
  <c r="G152" i="1" s="1"/>
  <c r="I81" i="1"/>
  <c r="E81" i="1"/>
  <c r="I78" i="1"/>
  <c r="E78" i="1"/>
  <c r="F78" i="1" s="1"/>
  <c r="I147" i="1"/>
  <c r="E147" i="1"/>
  <c r="F147" i="1" s="1"/>
  <c r="N155" i="1"/>
  <c r="I114" i="1"/>
  <c r="E114" i="1"/>
  <c r="G114" i="1" s="1"/>
  <c r="F43" i="1" l="1"/>
  <c r="H43" i="1" s="1"/>
  <c r="J43" i="1" s="1"/>
  <c r="K43" i="1" s="1"/>
  <c r="M43" i="1" s="1"/>
  <c r="O43" i="1" s="1"/>
  <c r="G44" i="1"/>
  <c r="G102" i="1"/>
  <c r="F58" i="1"/>
  <c r="F104" i="1"/>
  <c r="H104" i="1" s="1"/>
  <c r="J104" i="1" s="1"/>
  <c r="K104" i="1" s="1"/>
  <c r="M104" i="1" s="1"/>
  <c r="O104" i="1" s="1"/>
  <c r="G100" i="1"/>
  <c r="G27" i="1"/>
  <c r="G42" i="1"/>
  <c r="F59" i="1"/>
  <c r="H59" i="1" s="1"/>
  <c r="J59" i="1" s="1"/>
  <c r="G78" i="1"/>
  <c r="H78" i="1" s="1"/>
  <c r="J78" i="1" s="1"/>
  <c r="G20" i="1"/>
  <c r="G116" i="1"/>
  <c r="F36" i="1"/>
  <c r="H36" i="1" s="1"/>
  <c r="J36" i="1" s="1"/>
  <c r="K36" i="1" s="1"/>
  <c r="M36" i="1" s="1"/>
  <c r="O36" i="1" s="1"/>
  <c r="G63" i="1"/>
  <c r="G21" i="1"/>
  <c r="H21" i="1" s="1"/>
  <c r="J21" i="1" s="1"/>
  <c r="H76" i="1"/>
  <c r="J76" i="1" s="1"/>
  <c r="G130" i="1"/>
  <c r="F106" i="1"/>
  <c r="F66" i="1"/>
  <c r="H66" i="1" s="1"/>
  <c r="J66" i="1" s="1"/>
  <c r="K66" i="1" s="1"/>
  <c r="G83" i="1"/>
  <c r="H83" i="1" s="1"/>
  <c r="J83" i="1" s="1"/>
  <c r="G119" i="1"/>
  <c r="F117" i="1"/>
  <c r="H117" i="1" s="1"/>
  <c r="J117" i="1" s="1"/>
  <c r="F93" i="1"/>
  <c r="H93" i="1" s="1"/>
  <c r="J93" i="1" s="1"/>
  <c r="K93" i="1" s="1"/>
  <c r="M93" i="1" s="1"/>
  <c r="O93" i="1" s="1"/>
  <c r="H102" i="1"/>
  <c r="J102" i="1" s="1"/>
  <c r="F35" i="1"/>
  <c r="H35" i="1" s="1"/>
  <c r="J35" i="1" s="1"/>
  <c r="K35" i="1" s="1"/>
  <c r="H58" i="1"/>
  <c r="J58" i="1" s="1"/>
  <c r="G65" i="1"/>
  <c r="H65" i="1" s="1"/>
  <c r="J65" i="1" s="1"/>
  <c r="K65" i="1" s="1"/>
  <c r="M65" i="1" s="1"/>
  <c r="O65" i="1" s="1"/>
  <c r="G85" i="1"/>
  <c r="H85" i="1" s="1"/>
  <c r="J85" i="1" s="1"/>
  <c r="F33" i="1"/>
  <c r="H106" i="1"/>
  <c r="J106" i="1" s="1"/>
  <c r="F114" i="1"/>
  <c r="H114" i="1" s="1"/>
  <c r="G9" i="1"/>
  <c r="H9" i="1" s="1"/>
  <c r="J9" i="1" s="1"/>
  <c r="F136" i="1"/>
  <c r="H136" i="1" s="1"/>
  <c r="J136" i="1" s="1"/>
  <c r="F80" i="1"/>
  <c r="H80" i="1" s="1"/>
  <c r="J80" i="1" s="1"/>
  <c r="K80" i="1" s="1"/>
  <c r="M80" i="1" s="1"/>
  <c r="O80" i="1" s="1"/>
  <c r="F45" i="1"/>
  <c r="H45" i="1" s="1"/>
  <c r="J45" i="1" s="1"/>
  <c r="H20" i="1"/>
  <c r="J20" i="1" s="1"/>
  <c r="K20" i="1" s="1"/>
  <c r="M20" i="1" s="1"/>
  <c r="O20" i="1" s="1"/>
  <c r="F10" i="1"/>
  <c r="G60" i="1"/>
  <c r="F122" i="1"/>
  <c r="H100" i="1"/>
  <c r="J100" i="1" s="1"/>
  <c r="K100" i="1" s="1"/>
  <c r="M100" i="1" s="1"/>
  <c r="O100" i="1" s="1"/>
  <c r="G115" i="1"/>
  <c r="H115" i="1" s="1"/>
  <c r="J115" i="1" s="1"/>
  <c r="K115" i="1" s="1"/>
  <c r="M115" i="1" s="1"/>
  <c r="O115" i="1" s="1"/>
  <c r="F70" i="1"/>
  <c r="H70" i="1" s="1"/>
  <c r="J70" i="1" s="1"/>
  <c r="G143" i="1"/>
  <c r="H143" i="1" s="1"/>
  <c r="J143" i="1" s="1"/>
  <c r="G126" i="1"/>
  <c r="H126" i="1" s="1"/>
  <c r="J126" i="1" s="1"/>
  <c r="G91" i="1"/>
  <c r="H91" i="1" s="1"/>
  <c r="J91" i="1" s="1"/>
  <c r="G13" i="1"/>
  <c r="H13" i="1" s="1"/>
  <c r="J13" i="1" s="1"/>
  <c r="G107" i="1"/>
  <c r="H107" i="1" s="1"/>
  <c r="J107" i="1" s="1"/>
  <c r="K107" i="1" s="1"/>
  <c r="M107" i="1" s="1"/>
  <c r="O107" i="1" s="1"/>
  <c r="G8" i="1"/>
  <c r="G96" i="1"/>
  <c r="H96" i="1" s="1"/>
  <c r="J96" i="1" s="1"/>
  <c r="G147" i="1"/>
  <c r="H147" i="1" s="1"/>
  <c r="J147" i="1" s="1"/>
  <c r="F152" i="1"/>
  <c r="G12" i="1"/>
  <c r="H12" i="1" s="1"/>
  <c r="J12" i="1" s="1"/>
  <c r="K12" i="1" s="1"/>
  <c r="M12" i="1" s="1"/>
  <c r="O12" i="1" s="1"/>
  <c r="G22" i="1"/>
  <c r="H22" i="1" s="1"/>
  <c r="J22" i="1" s="1"/>
  <c r="K22" i="1" s="1"/>
  <c r="M22" i="1" s="1"/>
  <c r="O22" i="1" s="1"/>
  <c r="G38" i="1"/>
  <c r="F92" i="1"/>
  <c r="H92" i="1" s="1"/>
  <c r="J92" i="1" s="1"/>
  <c r="F69" i="1"/>
  <c r="H69" i="1" s="1"/>
  <c r="J69" i="1" s="1"/>
  <c r="K69" i="1" s="1"/>
  <c r="M69" i="1" s="1"/>
  <c r="O69" i="1" s="1"/>
  <c r="G105" i="1"/>
  <c r="H105" i="1" s="1"/>
  <c r="J105" i="1" s="1"/>
  <c r="K105" i="1" s="1"/>
  <c r="M105" i="1" s="1"/>
  <c r="O105" i="1" s="1"/>
  <c r="G137" i="1"/>
  <c r="H137" i="1" s="1"/>
  <c r="J137" i="1" s="1"/>
  <c r="H79" i="1"/>
  <c r="J79" i="1" s="1"/>
  <c r="G113" i="1"/>
  <c r="H113" i="1" s="1"/>
  <c r="J113" i="1" s="1"/>
  <c r="F145" i="1"/>
  <c r="H145" i="1" s="1"/>
  <c r="J145" i="1" s="1"/>
  <c r="K145" i="1" s="1"/>
  <c r="M145" i="1" s="1"/>
  <c r="O145" i="1" s="1"/>
  <c r="F90" i="1"/>
  <c r="H90" i="1" s="1"/>
  <c r="J90" i="1" s="1"/>
  <c r="G123" i="1"/>
  <c r="H123" i="1" s="1"/>
  <c r="J123" i="1" s="1"/>
  <c r="G129" i="1"/>
  <c r="H129" i="1" s="1"/>
  <c r="J129" i="1" s="1"/>
  <c r="H75" i="1"/>
  <c r="J75" i="1" s="1"/>
  <c r="K75" i="1" s="1"/>
  <c r="M75" i="1" s="1"/>
  <c r="O75" i="1" s="1"/>
  <c r="H63" i="1"/>
  <c r="J63" i="1" s="1"/>
  <c r="K63" i="1" s="1"/>
  <c r="M63" i="1" s="1"/>
  <c r="O63" i="1" s="1"/>
  <c r="G118" i="1"/>
  <c r="H118" i="1" s="1"/>
  <c r="J118" i="1" s="1"/>
  <c r="K118" i="1" s="1"/>
  <c r="K106" i="1"/>
  <c r="G81" i="1"/>
  <c r="F81" i="1"/>
  <c r="H152" i="1"/>
  <c r="J152" i="1" s="1"/>
  <c r="G40" i="1"/>
  <c r="H40" i="1" s="1"/>
  <c r="J40" i="1" s="1"/>
  <c r="E47" i="1"/>
  <c r="G47" i="1" s="1"/>
  <c r="G55" i="1"/>
  <c r="F55" i="1"/>
  <c r="F19" i="1"/>
  <c r="H19" i="1" s="1"/>
  <c r="J19" i="1" s="1"/>
  <c r="F50" i="1"/>
  <c r="H50" i="1" s="1"/>
  <c r="J50" i="1" s="1"/>
  <c r="F140" i="1"/>
  <c r="H140" i="1" s="1"/>
  <c r="J140" i="1" s="1"/>
  <c r="F84" i="1"/>
  <c r="H84" i="1" s="1"/>
  <c r="J84" i="1" s="1"/>
  <c r="G149" i="1"/>
  <c r="E48" i="1"/>
  <c r="G48" i="1" s="1"/>
  <c r="E142" i="1"/>
  <c r="G142" i="1" s="1"/>
  <c r="G144" i="1"/>
  <c r="H144" i="1" s="1"/>
  <c r="J144" i="1" s="1"/>
  <c r="E67" i="1"/>
  <c r="G67" i="1" s="1"/>
  <c r="E15" i="1"/>
  <c r="G15" i="1" s="1"/>
  <c r="E6" i="1"/>
  <c r="G6" i="1" s="1"/>
  <c r="E14" i="1"/>
  <c r="G14" i="1" s="1"/>
  <c r="F149" i="1"/>
  <c r="G11" i="1"/>
  <c r="F11" i="1"/>
  <c r="K59" i="1"/>
  <c r="M59" i="1" s="1"/>
  <c r="O59" i="1" s="1"/>
  <c r="K90" i="1"/>
  <c r="M90" i="1" s="1"/>
  <c r="O90" i="1" s="1"/>
  <c r="G121" i="1"/>
  <c r="H121" i="1" s="1"/>
  <c r="J121" i="1" s="1"/>
  <c r="G64" i="1"/>
  <c r="H64" i="1" s="1"/>
  <c r="J64" i="1" s="1"/>
  <c r="F52" i="1"/>
  <c r="H52" i="1" s="1"/>
  <c r="J52" i="1" s="1"/>
  <c r="E101" i="1"/>
  <c r="G101" i="1" s="1"/>
  <c r="K99" i="1"/>
  <c r="M99" i="1" s="1"/>
  <c r="O99" i="1" s="1"/>
  <c r="E25" i="1"/>
  <c r="G25" i="1" s="1"/>
  <c r="G51" i="1"/>
  <c r="F51" i="1"/>
  <c r="K117" i="1"/>
  <c r="M117" i="1" s="1"/>
  <c r="O117" i="1" s="1"/>
  <c r="F138" i="1"/>
  <c r="H138" i="1" s="1"/>
  <c r="J138" i="1" s="1"/>
  <c r="C155" i="1"/>
  <c r="F124" i="1"/>
  <c r="H124" i="1" s="1"/>
  <c r="J124" i="1" s="1"/>
  <c r="F32" i="1"/>
  <c r="H32" i="1" s="1"/>
  <c r="J32" i="1" s="1"/>
  <c r="M35" i="1"/>
  <c r="O35" i="1" s="1"/>
  <c r="F17" i="1"/>
  <c r="H17" i="1" s="1"/>
  <c r="J17" i="1" s="1"/>
  <c r="K76" i="1"/>
  <c r="M76" i="1" s="1"/>
  <c r="D155" i="1"/>
  <c r="L155" i="1"/>
  <c r="E24" i="1"/>
  <c r="G24" i="1" s="1"/>
  <c r="E30" i="1"/>
  <c r="G30" i="1" s="1"/>
  <c r="E71" i="1"/>
  <c r="G71" i="1" s="1"/>
  <c r="E57" i="1"/>
  <c r="G57" i="1" s="1"/>
  <c r="F141" i="1"/>
  <c r="H141" i="1" s="1"/>
  <c r="J141" i="1" s="1"/>
  <c r="E95" i="1"/>
  <c r="G95" i="1" s="1"/>
  <c r="K92" i="1"/>
  <c r="M92" i="1" s="1"/>
  <c r="O92" i="1" s="1"/>
  <c r="K102" i="1"/>
  <c r="M102" i="1" s="1"/>
  <c r="O102" i="1" s="1"/>
  <c r="G128" i="1"/>
  <c r="F128" i="1"/>
  <c r="H27" i="1"/>
  <c r="J27" i="1" s="1"/>
  <c r="E39" i="1"/>
  <c r="G39" i="1" s="1"/>
  <c r="H60" i="1"/>
  <c r="J60" i="1" s="1"/>
  <c r="H116" i="1"/>
  <c r="J116" i="1" s="1"/>
  <c r="G88" i="1"/>
  <c r="F88" i="1"/>
  <c r="H42" i="1"/>
  <c r="J42" i="1" s="1"/>
  <c r="E111" i="1"/>
  <c r="G111" i="1" s="1"/>
  <c r="H44" i="1"/>
  <c r="J44" i="1" s="1"/>
  <c r="G154" i="1"/>
  <c r="H154" i="1" s="1"/>
  <c r="J154" i="1" s="1"/>
  <c r="F68" i="1"/>
  <c r="H68" i="1" s="1"/>
  <c r="J68" i="1" s="1"/>
  <c r="G98" i="1"/>
  <c r="H98" i="1" s="1"/>
  <c r="J98" i="1" s="1"/>
  <c r="G94" i="1"/>
  <c r="F94" i="1"/>
  <c r="H53" i="1"/>
  <c r="J53" i="1" s="1"/>
  <c r="E73" i="1"/>
  <c r="G73" i="1" s="1"/>
  <c r="H130" i="1"/>
  <c r="J130" i="1" s="1"/>
  <c r="G120" i="1"/>
  <c r="F120" i="1"/>
  <c r="H120" i="1" s="1"/>
  <c r="J120" i="1" s="1"/>
  <c r="H29" i="1"/>
  <c r="J29" i="1" s="1"/>
  <c r="E61" i="1"/>
  <c r="G61" i="1" s="1"/>
  <c r="E134" i="1"/>
  <c r="G134" i="1" s="1"/>
  <c r="F134" i="1"/>
  <c r="H134" i="1" s="1"/>
  <c r="J134" i="1" s="1"/>
  <c r="E82" i="1"/>
  <c r="G82" i="1" s="1"/>
  <c r="F41" i="1"/>
  <c r="H41" i="1" s="1"/>
  <c r="J41" i="1" s="1"/>
  <c r="F46" i="1"/>
  <c r="H46" i="1" s="1"/>
  <c r="J46" i="1" s="1"/>
  <c r="F127" i="1"/>
  <c r="H127" i="1" s="1"/>
  <c r="J127" i="1" s="1"/>
  <c r="G112" i="1"/>
  <c r="H112" i="1" s="1"/>
  <c r="J112" i="1" s="1"/>
  <c r="E31" i="1"/>
  <c r="G31" i="1" s="1"/>
  <c r="E89" i="1"/>
  <c r="G89" i="1" s="1"/>
  <c r="F131" i="1"/>
  <c r="H131" i="1" s="1"/>
  <c r="J131" i="1" s="1"/>
  <c r="H97" i="1"/>
  <c r="J97" i="1" s="1"/>
  <c r="G77" i="1"/>
  <c r="F77" i="1"/>
  <c r="H33" i="1"/>
  <c r="J33" i="1" s="1"/>
  <c r="E125" i="1"/>
  <c r="G125" i="1" s="1"/>
  <c r="G34" i="1"/>
  <c r="F34" i="1"/>
  <c r="H122" i="1"/>
  <c r="J122" i="1" s="1"/>
  <c r="E132" i="1"/>
  <c r="G132" i="1" s="1"/>
  <c r="E108" i="1"/>
  <c r="G108" i="1" s="1"/>
  <c r="E28" i="1"/>
  <c r="G28" i="1" s="1"/>
  <c r="H10" i="1"/>
  <c r="J10" i="1" s="1"/>
  <c r="F72" i="1"/>
  <c r="H72" i="1" s="1"/>
  <c r="J72" i="1" s="1"/>
  <c r="H38" i="1"/>
  <c r="J38" i="1" s="1"/>
  <c r="H119" i="1"/>
  <c r="J119" i="1" s="1"/>
  <c r="E23" i="1"/>
  <c r="G23" i="1" s="1"/>
  <c r="F86" i="1"/>
  <c r="H86" i="1" s="1"/>
  <c r="J86" i="1" s="1"/>
  <c r="G56" i="1"/>
  <c r="F56" i="1"/>
  <c r="F62" i="1"/>
  <c r="H62" i="1" s="1"/>
  <c r="J62" i="1" s="1"/>
  <c r="E74" i="1"/>
  <c r="G74" i="1" s="1"/>
  <c r="H8" i="1"/>
  <c r="J8" i="1" s="1"/>
  <c r="G37" i="1"/>
  <c r="F37" i="1"/>
  <c r="E87" i="1"/>
  <c r="G87" i="1" s="1"/>
  <c r="E103" i="1"/>
  <c r="G103" i="1" s="1"/>
  <c r="E148" i="1"/>
  <c r="G148" i="1" s="1"/>
  <c r="E146" i="1"/>
  <c r="G146" i="1" s="1"/>
  <c r="E18" i="1"/>
  <c r="G18" i="1" s="1"/>
  <c r="E153" i="1"/>
  <c r="G153" i="1" s="1"/>
  <c r="E151" i="1"/>
  <c r="G151" i="1" s="1"/>
  <c r="E49" i="1"/>
  <c r="G49" i="1" s="1"/>
  <c r="E133" i="1"/>
  <c r="F133" i="1" s="1"/>
  <c r="E110" i="1"/>
  <c r="F110" i="1" s="1"/>
  <c r="E26" i="1"/>
  <c r="G26" i="1" s="1"/>
  <c r="E54" i="1"/>
  <c r="G54" i="1" s="1"/>
  <c r="E135" i="1"/>
  <c r="G135" i="1" s="1"/>
  <c r="E139" i="1"/>
  <c r="G139" i="1" s="1"/>
  <c r="E150" i="1"/>
  <c r="F150" i="1" s="1"/>
  <c r="E7" i="1"/>
  <c r="F7" i="1" s="1"/>
  <c r="E16" i="1"/>
  <c r="G16" i="1" s="1"/>
  <c r="E109" i="1"/>
  <c r="G109" i="1" s="1"/>
  <c r="K83" i="1" l="1"/>
  <c r="M83" i="1" s="1"/>
  <c r="O83" i="1" s="1"/>
  <c r="H128" i="1"/>
  <c r="J128" i="1" s="1"/>
  <c r="F74" i="1"/>
  <c r="H74" i="1" s="1"/>
  <c r="J74" i="1" s="1"/>
  <c r="M106" i="1"/>
  <c r="O106" i="1" s="1"/>
  <c r="K113" i="1"/>
  <c r="M113" i="1" s="1"/>
  <c r="O113" i="1" s="1"/>
  <c r="K85" i="1"/>
  <c r="M85" i="1" s="1"/>
  <c r="O85" i="1" s="1"/>
  <c r="F26" i="1"/>
  <c r="F54" i="1"/>
  <c r="H55" i="1"/>
  <c r="J55" i="1" s="1"/>
  <c r="K58" i="1"/>
  <c r="M58" i="1" s="1"/>
  <c r="O58" i="1" s="1"/>
  <c r="K21" i="1"/>
  <c r="M21" i="1" s="1"/>
  <c r="O21" i="1" s="1"/>
  <c r="H37" i="1"/>
  <c r="J37" i="1" s="1"/>
  <c r="M66" i="1"/>
  <c r="O66" i="1" s="1"/>
  <c r="H11" i="1"/>
  <c r="J11" i="1" s="1"/>
  <c r="K11" i="1" s="1"/>
  <c r="M11" i="1" s="1"/>
  <c r="O11" i="1" s="1"/>
  <c r="M96" i="1"/>
  <c r="O96" i="1" s="1"/>
  <c r="K96" i="1"/>
  <c r="K45" i="1"/>
  <c r="M45" i="1" s="1"/>
  <c r="O45" i="1" s="1"/>
  <c r="M78" i="1"/>
  <c r="O78" i="1" s="1"/>
  <c r="K143" i="1"/>
  <c r="M143" i="1" s="1"/>
  <c r="O143" i="1" s="1"/>
  <c r="F111" i="1"/>
  <c r="H111" i="1" s="1"/>
  <c r="J111" i="1" s="1"/>
  <c r="F25" i="1"/>
  <c r="H25" i="1" s="1"/>
  <c r="J25" i="1" s="1"/>
  <c r="F142" i="1"/>
  <c r="H142" i="1" s="1"/>
  <c r="J142" i="1" s="1"/>
  <c r="K142" i="1" s="1"/>
  <c r="M142" i="1" s="1"/>
  <c r="O142" i="1" s="1"/>
  <c r="H81" i="1"/>
  <c r="J81" i="1" s="1"/>
  <c r="M118" i="1"/>
  <c r="O118" i="1" s="1"/>
  <c r="F71" i="1"/>
  <c r="H71" i="1" s="1"/>
  <c r="J71" i="1" s="1"/>
  <c r="K71" i="1" s="1"/>
  <c r="M71" i="1" s="1"/>
  <c r="O71" i="1" s="1"/>
  <c r="F6" i="1"/>
  <c r="H6" i="1" s="1"/>
  <c r="J6" i="1" s="1"/>
  <c r="K70" i="1"/>
  <c r="M70" i="1" s="1"/>
  <c r="O70" i="1" s="1"/>
  <c r="F109" i="1"/>
  <c r="G133" i="1"/>
  <c r="H133" i="1" s="1"/>
  <c r="J133" i="1" s="1"/>
  <c r="F135" i="1"/>
  <c r="H135" i="1" s="1"/>
  <c r="J135" i="1" s="1"/>
  <c r="G7" i="1"/>
  <c r="H7" i="1" s="1"/>
  <c r="J7" i="1" s="1"/>
  <c r="K78" i="1"/>
  <c r="F47" i="1"/>
  <c r="H47" i="1" s="1"/>
  <c r="J47" i="1" s="1"/>
  <c r="F18" i="1"/>
  <c r="H18" i="1" s="1"/>
  <c r="J18" i="1" s="1"/>
  <c r="K18" i="1" s="1"/>
  <c r="M18" i="1" s="1"/>
  <c r="O18" i="1" s="1"/>
  <c r="H149" i="1"/>
  <c r="J149" i="1" s="1"/>
  <c r="K79" i="1"/>
  <c r="M79" i="1" s="1"/>
  <c r="O79" i="1" s="1"/>
  <c r="H34" i="1"/>
  <c r="J34" i="1" s="1"/>
  <c r="K34" i="1" s="1"/>
  <c r="M34" i="1" s="1"/>
  <c r="O34" i="1" s="1"/>
  <c r="F16" i="1"/>
  <c r="H16" i="1" s="1"/>
  <c r="J16" i="1" s="1"/>
  <c r="H94" i="1"/>
  <c r="J94" i="1" s="1"/>
  <c r="F87" i="1"/>
  <c r="H87" i="1" s="1"/>
  <c r="J87" i="1" s="1"/>
  <c r="K87" i="1" s="1"/>
  <c r="M87" i="1" s="1"/>
  <c r="O87" i="1" s="1"/>
  <c r="F95" i="1"/>
  <c r="H95" i="1" s="1"/>
  <c r="J95" i="1" s="1"/>
  <c r="H51" i="1"/>
  <c r="J51" i="1" s="1"/>
  <c r="K51" i="1" s="1"/>
  <c r="F67" i="1"/>
  <c r="H67" i="1" s="1"/>
  <c r="J67" i="1" s="1"/>
  <c r="K67" i="1" s="1"/>
  <c r="M67" i="1" s="1"/>
  <c r="O67" i="1" s="1"/>
  <c r="K136" i="1"/>
  <c r="M136" i="1"/>
  <c r="O136" i="1" s="1"/>
  <c r="K144" i="1"/>
  <c r="M144" i="1" s="1"/>
  <c r="O144" i="1" s="1"/>
  <c r="K121" i="1"/>
  <c r="M121" i="1" s="1"/>
  <c r="O121" i="1" s="1"/>
  <c r="K112" i="1"/>
  <c r="M112" i="1"/>
  <c r="O112" i="1" s="1"/>
  <c r="K40" i="1"/>
  <c r="M40" i="1" s="1"/>
  <c r="O40" i="1" s="1"/>
  <c r="K154" i="1"/>
  <c r="M154" i="1" s="1"/>
  <c r="O154" i="1" s="1"/>
  <c r="F15" i="1"/>
  <c r="H15" i="1" s="1"/>
  <c r="J15" i="1" s="1"/>
  <c r="K127" i="1"/>
  <c r="M127" i="1" s="1"/>
  <c r="O127" i="1" s="1"/>
  <c r="H54" i="1"/>
  <c r="J54" i="1" s="1"/>
  <c r="F139" i="1"/>
  <c r="H139" i="1" s="1"/>
  <c r="J139" i="1" s="1"/>
  <c r="K68" i="1"/>
  <c r="M68" i="1" s="1"/>
  <c r="O68" i="1" s="1"/>
  <c r="K128" i="1"/>
  <c r="M128" i="1" s="1"/>
  <c r="O128" i="1" s="1"/>
  <c r="K138" i="1"/>
  <c r="M138" i="1" s="1"/>
  <c r="O138" i="1" s="1"/>
  <c r="K81" i="1"/>
  <c r="M81" i="1" s="1"/>
  <c r="O81" i="1" s="1"/>
  <c r="F23" i="1"/>
  <c r="H23" i="1" s="1"/>
  <c r="J23" i="1" s="1"/>
  <c r="F148" i="1"/>
  <c r="H148" i="1" s="1"/>
  <c r="J148" i="1" s="1"/>
  <c r="K122" i="1"/>
  <c r="M122" i="1" s="1"/>
  <c r="O122" i="1" s="1"/>
  <c r="K33" i="1"/>
  <c r="M33" i="1" s="1"/>
  <c r="O33" i="1" s="1"/>
  <c r="K29" i="1"/>
  <c r="M29" i="1" s="1"/>
  <c r="O29" i="1" s="1"/>
  <c r="K53" i="1"/>
  <c r="M53" i="1" s="1"/>
  <c r="O53" i="1" s="1"/>
  <c r="K137" i="1"/>
  <c r="M137" i="1" s="1"/>
  <c r="O137" i="1" s="1"/>
  <c r="K116" i="1"/>
  <c r="M116" i="1" s="1"/>
  <c r="O116" i="1" s="1"/>
  <c r="K141" i="1"/>
  <c r="M141" i="1" s="1"/>
  <c r="O141" i="1" s="1"/>
  <c r="F132" i="1"/>
  <c r="H132" i="1" s="1"/>
  <c r="J132" i="1" s="1"/>
  <c r="K74" i="1"/>
  <c r="M74" i="1" s="1"/>
  <c r="O74" i="1" s="1"/>
  <c r="K41" i="1"/>
  <c r="M41" i="1" s="1"/>
  <c r="O41" i="1" s="1"/>
  <c r="K13" i="1"/>
  <c r="M13" i="1" s="1"/>
  <c r="O13" i="1" s="1"/>
  <c r="F103" i="1"/>
  <c r="H103" i="1" s="1"/>
  <c r="J103" i="1" s="1"/>
  <c r="K134" i="1"/>
  <c r="M134" i="1" s="1"/>
  <c r="O134" i="1" s="1"/>
  <c r="K120" i="1"/>
  <c r="M120" i="1"/>
  <c r="O120" i="1" s="1"/>
  <c r="K111" i="1"/>
  <c r="M111" i="1" s="1"/>
  <c r="O111" i="1" s="1"/>
  <c r="K60" i="1"/>
  <c r="M60" i="1" s="1"/>
  <c r="O60" i="1" s="1"/>
  <c r="F108" i="1"/>
  <c r="H108" i="1" s="1"/>
  <c r="J108" i="1" s="1"/>
  <c r="F30" i="1"/>
  <c r="H30" i="1" s="1"/>
  <c r="J30" i="1" s="1"/>
  <c r="G150" i="1"/>
  <c r="H150" i="1" s="1"/>
  <c r="J150" i="1" s="1"/>
  <c r="K84" i="1"/>
  <c r="M84" i="1" s="1"/>
  <c r="O84" i="1" s="1"/>
  <c r="K64" i="1"/>
  <c r="M64" i="1" s="1"/>
  <c r="O64" i="1" s="1"/>
  <c r="J114" i="1"/>
  <c r="K147" i="1"/>
  <c r="M147" i="1" s="1"/>
  <c r="O147" i="1" s="1"/>
  <c r="K38" i="1"/>
  <c r="M38" i="1" s="1"/>
  <c r="O38" i="1" s="1"/>
  <c r="K86" i="1"/>
  <c r="M86" i="1" s="1"/>
  <c r="O86" i="1" s="1"/>
  <c r="H109" i="1"/>
  <c r="J109" i="1" s="1"/>
  <c r="K44" i="1"/>
  <c r="M44" i="1" s="1"/>
  <c r="O44" i="1" s="1"/>
  <c r="G110" i="1"/>
  <c r="H110" i="1" s="1"/>
  <c r="J110" i="1" s="1"/>
  <c r="K94" i="1"/>
  <c r="M94" i="1" s="1"/>
  <c r="O94" i="1" s="1"/>
  <c r="F151" i="1"/>
  <c r="H151" i="1" s="1"/>
  <c r="J151" i="1" s="1"/>
  <c r="H77" i="1"/>
  <c r="J77" i="1" s="1"/>
  <c r="F31" i="1"/>
  <c r="H31" i="1" s="1"/>
  <c r="J31" i="1" s="1"/>
  <c r="F39" i="1"/>
  <c r="H39" i="1" s="1"/>
  <c r="J39" i="1" s="1"/>
  <c r="F24" i="1"/>
  <c r="H24" i="1" s="1"/>
  <c r="J24" i="1" s="1"/>
  <c r="K52" i="1"/>
  <c r="M52" i="1" s="1"/>
  <c r="O52" i="1" s="1"/>
  <c r="K140" i="1"/>
  <c r="M140" i="1" s="1"/>
  <c r="O140" i="1" s="1"/>
  <c r="H26" i="1"/>
  <c r="J26" i="1" s="1"/>
  <c r="K98" i="1"/>
  <c r="M98" i="1" s="1"/>
  <c r="O98" i="1" s="1"/>
  <c r="K50" i="1"/>
  <c r="M50" i="1" s="1"/>
  <c r="O50" i="1" s="1"/>
  <c r="K55" i="1"/>
  <c r="M55" i="1" s="1"/>
  <c r="O55" i="1" s="1"/>
  <c r="F48" i="1"/>
  <c r="H48" i="1" s="1"/>
  <c r="J48" i="1" s="1"/>
  <c r="K131" i="1"/>
  <c r="M131" i="1" s="1"/>
  <c r="O131" i="1" s="1"/>
  <c r="K42" i="1"/>
  <c r="M42" i="1" s="1"/>
  <c r="O42" i="1" s="1"/>
  <c r="K37" i="1"/>
  <c r="M37" i="1" s="1"/>
  <c r="O37" i="1" s="1"/>
  <c r="K62" i="1"/>
  <c r="M62" i="1" s="1"/>
  <c r="O62" i="1" s="1"/>
  <c r="K10" i="1"/>
  <c r="M10" i="1" s="1"/>
  <c r="O10" i="1" s="1"/>
  <c r="K129" i="1"/>
  <c r="M129" i="1" s="1"/>
  <c r="O129" i="1" s="1"/>
  <c r="K130" i="1"/>
  <c r="M130" i="1" s="1"/>
  <c r="O130" i="1" s="1"/>
  <c r="K91" i="1"/>
  <c r="M91" i="1" s="1"/>
  <c r="O91" i="1" s="1"/>
  <c r="F49" i="1"/>
  <c r="H49" i="1" s="1"/>
  <c r="J49" i="1" s="1"/>
  <c r="H56" i="1"/>
  <c r="J56" i="1" s="1"/>
  <c r="K119" i="1"/>
  <c r="M119" i="1" s="1"/>
  <c r="O119" i="1" s="1"/>
  <c r="F125" i="1"/>
  <c r="H125" i="1" s="1"/>
  <c r="J125" i="1" s="1"/>
  <c r="K97" i="1"/>
  <c r="M97" i="1"/>
  <c r="O97" i="1" s="1"/>
  <c r="F153" i="1"/>
  <c r="H153" i="1" s="1"/>
  <c r="J153" i="1" s="1"/>
  <c r="F61" i="1"/>
  <c r="H61" i="1" s="1"/>
  <c r="J61" i="1" s="1"/>
  <c r="F73" i="1"/>
  <c r="H73" i="1" s="1"/>
  <c r="J73" i="1" s="1"/>
  <c r="F28" i="1"/>
  <c r="H28" i="1" s="1"/>
  <c r="J28" i="1" s="1"/>
  <c r="K32" i="1"/>
  <c r="M32" i="1" s="1"/>
  <c r="O32" i="1" s="1"/>
  <c r="K149" i="1"/>
  <c r="M149" i="1" s="1"/>
  <c r="O149" i="1" s="1"/>
  <c r="K19" i="1"/>
  <c r="M19" i="1"/>
  <c r="O19" i="1" s="1"/>
  <c r="K126" i="1"/>
  <c r="M126" i="1" s="1"/>
  <c r="O126" i="1" s="1"/>
  <c r="F14" i="1"/>
  <c r="H14" i="1" s="1"/>
  <c r="J14" i="1" s="1"/>
  <c r="K17" i="1"/>
  <c r="M17" i="1" s="1"/>
  <c r="O17" i="1" s="1"/>
  <c r="K124" i="1"/>
  <c r="M124" i="1" s="1"/>
  <c r="O124" i="1" s="1"/>
  <c r="K8" i="1"/>
  <c r="M8" i="1" s="1"/>
  <c r="O8" i="1" s="1"/>
  <c r="K123" i="1"/>
  <c r="M123" i="1" s="1"/>
  <c r="O123" i="1" s="1"/>
  <c r="K72" i="1"/>
  <c r="M72" i="1" s="1"/>
  <c r="O72" i="1" s="1"/>
  <c r="F89" i="1"/>
  <c r="H89" i="1" s="1"/>
  <c r="J89" i="1" s="1"/>
  <c r="K46" i="1"/>
  <c r="M46" i="1" s="1"/>
  <c r="O46" i="1" s="1"/>
  <c r="F82" i="1"/>
  <c r="H82" i="1" s="1"/>
  <c r="J82" i="1" s="1"/>
  <c r="H88" i="1"/>
  <c r="J88" i="1" s="1"/>
  <c r="K27" i="1"/>
  <c r="M27" i="1" s="1"/>
  <c r="O27" i="1" s="1"/>
  <c r="F146" i="1"/>
  <c r="H146" i="1" s="1"/>
  <c r="J146" i="1" s="1"/>
  <c r="F57" i="1"/>
  <c r="H57" i="1" s="1"/>
  <c r="J57" i="1" s="1"/>
  <c r="F101" i="1"/>
  <c r="H101" i="1" s="1"/>
  <c r="J101" i="1" s="1"/>
  <c r="K152" i="1"/>
  <c r="M152" i="1" s="1"/>
  <c r="O152" i="1" s="1"/>
  <c r="K9" i="1"/>
  <c r="M9" i="1" s="1"/>
  <c r="O9" i="1" s="1"/>
  <c r="M51" i="1" l="1"/>
  <c r="O51" i="1" s="1"/>
  <c r="K133" i="1"/>
  <c r="M133" i="1" s="1"/>
  <c r="O133" i="1" s="1"/>
  <c r="K7" i="1"/>
  <c r="M7" i="1" s="1"/>
  <c r="O7" i="1" s="1"/>
  <c r="K25" i="1"/>
  <c r="M25" i="1" s="1"/>
  <c r="O25" i="1" s="1"/>
  <c r="K47" i="1"/>
  <c r="M47" i="1" s="1"/>
  <c r="O47" i="1" s="1"/>
  <c r="K95" i="1"/>
  <c r="M95" i="1" s="1"/>
  <c r="O95" i="1" s="1"/>
  <c r="K110" i="1"/>
  <c r="M110" i="1" s="1"/>
  <c r="O110" i="1" s="1"/>
  <c r="K49" i="1"/>
  <c r="M49" i="1" s="1"/>
  <c r="O49" i="1" s="1"/>
  <c r="K125" i="1"/>
  <c r="M125" i="1" s="1"/>
  <c r="O125" i="1" s="1"/>
  <c r="K109" i="1"/>
  <c r="M109" i="1" s="1"/>
  <c r="O109" i="1" s="1"/>
  <c r="K23" i="1"/>
  <c r="M23" i="1" s="1"/>
  <c r="O23" i="1" s="1"/>
  <c r="K82" i="1"/>
  <c r="M82" i="1" s="1"/>
  <c r="O82" i="1" s="1"/>
  <c r="K14" i="1"/>
  <c r="M14" i="1" s="1"/>
  <c r="O14" i="1" s="1"/>
  <c r="K31" i="1"/>
  <c r="M31" i="1" s="1"/>
  <c r="O31" i="1" s="1"/>
  <c r="K135" i="1"/>
  <c r="M135" i="1" s="1"/>
  <c r="O135" i="1" s="1"/>
  <c r="K139" i="1"/>
  <c r="M139" i="1" s="1"/>
  <c r="O139" i="1" s="1"/>
  <c r="K57" i="1"/>
  <c r="M57" i="1" s="1"/>
  <c r="O57" i="1" s="1"/>
  <c r="K54" i="1"/>
  <c r="M54" i="1" s="1"/>
  <c r="O54" i="1" s="1"/>
  <c r="K88" i="1"/>
  <c r="M88" i="1" s="1"/>
  <c r="O88" i="1" s="1"/>
  <c r="K39" i="1"/>
  <c r="M39" i="1" s="1"/>
  <c r="O39" i="1" s="1"/>
  <c r="H155" i="1"/>
  <c r="K28" i="1"/>
  <c r="M28" i="1" s="1"/>
  <c r="O28" i="1" s="1"/>
  <c r="K77" i="1"/>
  <c r="M77" i="1" s="1"/>
  <c r="O77" i="1" s="1"/>
  <c r="K101" i="1"/>
  <c r="M101" i="1" s="1"/>
  <c r="O101" i="1" s="1"/>
  <c r="K73" i="1"/>
  <c r="M73" i="1" s="1"/>
  <c r="O73" i="1" s="1"/>
  <c r="K56" i="1"/>
  <c r="M56" i="1" s="1"/>
  <c r="O56" i="1" s="1"/>
  <c r="K151" i="1"/>
  <c r="M151" i="1" s="1"/>
  <c r="O151" i="1" s="1"/>
  <c r="K89" i="1"/>
  <c r="M89" i="1" s="1"/>
  <c r="O89" i="1" s="1"/>
  <c r="F155" i="1"/>
  <c r="K30" i="1"/>
  <c r="M30" i="1" s="1"/>
  <c r="O30" i="1" s="1"/>
  <c r="K146" i="1"/>
  <c r="M146" i="1" s="1"/>
  <c r="O146" i="1" s="1"/>
  <c r="K153" i="1"/>
  <c r="M153" i="1" s="1"/>
  <c r="O153" i="1" s="1"/>
  <c r="K6" i="1"/>
  <c r="M6" i="1" s="1"/>
  <c r="O6" i="1" s="1"/>
  <c r="K108" i="1"/>
  <c r="M108" i="1" s="1"/>
  <c r="O108" i="1" s="1"/>
  <c r="K15" i="1"/>
  <c r="M15" i="1" s="1"/>
  <c r="O15" i="1" s="1"/>
  <c r="K48" i="1"/>
  <c r="M48" i="1" s="1"/>
  <c r="O48" i="1" s="1"/>
  <c r="K61" i="1"/>
  <c r="M61" i="1" s="1"/>
  <c r="O61" i="1" s="1"/>
  <c r="K103" i="1"/>
  <c r="M103" i="1" s="1"/>
  <c r="O103" i="1" s="1"/>
  <c r="K132" i="1"/>
  <c r="M132" i="1" s="1"/>
  <c r="O132" i="1" s="1"/>
  <c r="K150" i="1"/>
  <c r="M150" i="1" s="1"/>
  <c r="O150" i="1" s="1"/>
  <c r="K26" i="1"/>
  <c r="M26" i="1" s="1"/>
  <c r="O26" i="1" s="1"/>
  <c r="K24" i="1"/>
  <c r="M24" i="1" s="1"/>
  <c r="O24" i="1" s="1"/>
  <c r="K16" i="1"/>
  <c r="M16" i="1" s="1"/>
  <c r="O16" i="1" s="1"/>
  <c r="K114" i="1"/>
  <c r="M114" i="1" s="1"/>
  <c r="K148" i="1"/>
  <c r="M148" i="1" s="1"/>
  <c r="O148" i="1" s="1"/>
  <c r="M155" i="1" l="1"/>
  <c r="O114" i="1"/>
  <c r="O155" i="1" s="1"/>
  <c r="O15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Woodmansey, Susan</author>
  </authors>
  <commentList>
    <comment ref="E112" authorId="0" shapeId="0" xr:uid="{C405CA91-FC48-482C-B9F8-F52405F09F3D}">
      <text>
        <r>
          <rPr>
            <sz val="9"/>
            <color indexed="81"/>
            <rFont val="Tahoma"/>
            <family val="2"/>
          </rPr>
          <t>Remove Fall 2021 Our Home ADM before calculating the ratio.
SDCL 13-13-10.1 (2C)</t>
        </r>
      </text>
    </comment>
    <comment ref="E114" authorId="0" shapeId="0" xr:uid="{2959D5CE-72B3-4237-A2E6-C8026062FCD7}">
      <text>
        <r>
          <rPr>
            <sz val="9"/>
            <color indexed="81"/>
            <rFont val="Tahoma"/>
            <family val="2"/>
          </rPr>
          <t>Remove fall 2021
APA and Dakota Reach student count before calculating the ratio.
SDCL 13-13-10.1 (2C)</t>
        </r>
      </text>
    </comment>
    <comment ref="O157" authorId="0" shapeId="0" xr:uid="{8D22F4D7-C8B1-4C11-B698-EBF1371B547B}">
      <text>
        <r>
          <rPr>
            <sz val="9"/>
            <color indexed="81"/>
            <rFont val="Tahoma"/>
            <family val="2"/>
          </rPr>
          <t>As per SDCL 13-13-82 student count * PSE</t>
        </r>
      </text>
    </comment>
  </commentList>
</comments>
</file>

<file path=xl/sharedStrings.xml><?xml version="1.0" encoding="utf-8"?>
<sst xmlns="http://schemas.openxmlformats.org/spreadsheetml/2006/main" count="180" uniqueCount="179">
  <si>
    <t>FY2022 General State Aid Need</t>
  </si>
  <si>
    <t>as of 1/10/2022</t>
  </si>
  <si>
    <t>references in SDCL 13-13-10.1</t>
  </si>
  <si>
    <t>2D</t>
  </si>
  <si>
    <t>2C</t>
  </si>
  <si>
    <t>5a</t>
  </si>
  <si>
    <t>5b</t>
  </si>
  <si>
    <t>5c</t>
  </si>
  <si>
    <t>5d</t>
  </si>
  <si>
    <t>5e</t>
  </si>
  <si>
    <t>updated 7/19/2021</t>
  </si>
  <si>
    <t>5f</t>
  </si>
  <si>
    <t>5A</t>
  </si>
  <si>
    <t>District No.</t>
  </si>
  <si>
    <t>District</t>
  </si>
  <si>
    <t>2021 State Aid Fall Enrollment</t>
  </si>
  <si>
    <r>
      <rPr>
        <b/>
        <sz val="10"/>
        <color rgb="FF002060"/>
        <rFont val="Ebrima"/>
      </rPr>
      <t xml:space="preserve">EL Adjustment 
</t>
    </r>
    <r>
      <rPr>
        <sz val="10"/>
        <color rgb="FF002060"/>
        <rFont val="Ebrima"/>
      </rPr>
      <t>Greater of 2020 or 2021 EL Eligible Students X 25% 
(updated 6/15/2021)</t>
    </r>
  </si>
  <si>
    <t>Target Teacher Ratio</t>
  </si>
  <si>
    <t>Need A</t>
  </si>
  <si>
    <t>LEP Adj
Need B</t>
  </si>
  <si>
    <t>Sum Need 
A &amp; B</t>
  </si>
  <si>
    <t>Target Teacher Compensation
Sal &amp; Ben</t>
  </si>
  <si>
    <t>Teacher Compensation Need</t>
  </si>
  <si>
    <t>Overhead</t>
  </si>
  <si>
    <r>
      <t xml:space="preserve">Adjustment to Need 
</t>
    </r>
    <r>
      <rPr>
        <sz val="9"/>
        <color rgb="FF002060"/>
        <rFont val="Ebrima"/>
      </rPr>
      <t>(ARSD 24:17:03:07)</t>
    </r>
  </si>
  <si>
    <t>Calculated Formula Need</t>
  </si>
  <si>
    <t>Alternative Need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</si>
  <si>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</si>
  <si>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</si>
  <si>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</si>
  <si>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</si>
  <si>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</si>
  <si>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</si>
  <si>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</si>
  <si>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</si>
  <si>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</si>
  <si>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</si>
  <si>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</si>
  <si>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</si>
  <si>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</si>
  <si>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</si>
  <si>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</si>
  <si>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</si>
  <si>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</si>
  <si>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</si>
  <si>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</si>
  <si>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</si>
  <si>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</si>
  <si>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</si>
  <si>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</si>
  <si>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</si>
  <si>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</si>
  <si>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</si>
  <si>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</si>
  <si>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</si>
  <si>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</si>
  <si>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</si>
  <si>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</si>
  <si>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</si>
  <si>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</si>
  <si>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</si>
  <si>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</si>
  <si>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</si>
  <si>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</si>
  <si>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</si>
  <si>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</si>
  <si>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</si>
  <si>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</si>
  <si>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</si>
  <si>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</si>
  <si>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</si>
  <si>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</si>
  <si>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</si>
  <si>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</si>
  <si>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</si>
  <si>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</si>
  <si>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</si>
  <si>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</si>
  <si>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</si>
  <si>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</si>
  <si>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</si>
  <si>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</si>
  <si>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</si>
  <si>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</si>
  <si>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</si>
  <si>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</si>
  <si>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</si>
  <si>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</si>
  <si>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</si>
  <si>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</si>
  <si>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</si>
  <si>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</si>
  <si>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</si>
  <si>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 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</si>
  <si>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</si>
  <si>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</si>
  <si>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</si>
  <si>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</si>
  <si>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</si>
  <si>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</si>
  <si>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</si>
  <si>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</si>
  <si>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</si>
  <si>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</si>
  <si>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</si>
  <si>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</si>
  <si>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</si>
  <si>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</si>
  <si>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</si>
  <si>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</si>
  <si>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</si>
  <si>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</si>
  <si>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</si>
  <si>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</si>
  <si>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</si>
  <si>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</si>
  <si>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</si>
  <si>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</si>
  <si>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</si>
  <si>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</si>
  <si>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</si>
  <si>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</si>
  <si>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</si>
  <si>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</si>
  <si>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</si>
  <si>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</si>
  <si>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</si>
  <si>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</si>
  <si>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</si>
  <si>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</si>
  <si>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</si>
  <si>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</si>
  <si>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</si>
  <si>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</si>
  <si>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</si>
  <si>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</si>
  <si>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</si>
  <si>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</si>
  <si>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</si>
  <si>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</si>
  <si>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</si>
  <si>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</si>
  <si>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</si>
  <si>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</si>
  <si>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</si>
  <si>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</si>
  <si>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</si>
  <si>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</si>
  <si>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</si>
  <si>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</si>
  <si>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</si>
  <si>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</si>
  <si>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</si>
  <si>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</si>
  <si>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</si>
  <si>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</si>
  <si>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</si>
  <si>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</si>
  <si>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</si>
  <si>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</si>
  <si>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</si>
  <si>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</si>
  <si>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</si>
  <si>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</si>
  <si>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</si>
  <si>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</si>
  <si>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</si>
  <si>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</si>
  <si>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</si>
  <si>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</si>
  <si>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</si>
  <si>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</si>
  <si>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</si>
  <si>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</si>
  <si>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</si>
  <si>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</si>
  <si>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 xml:space="preserve"> </t>
  </si>
  <si>
    <t>L-D Career &amp; Tech Ed.</t>
  </si>
  <si>
    <t>GSA State Aid 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</si>
</sst>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2060"/>
      <name val="Ebrima"/>
    </font>
    <font>
      <b/>
      <sz val="14"/>
      <color rgb="FF002060"/>
      <name val="Ebrima"/>
    </font>
    <font>
      <sz val="10"/>
      <name val="Ebrima"/>
    </font>
    <font>
      <sz val="9"/>
      <color rgb="FF002060"/>
      <name val="Ebrima"/>
    </font>
    <font>
      <b/>
      <sz val="10"/>
      <color rgb="FF002060"/>
      <name val="Ebrima"/>
    </font>
    <font>
      <sz val="10"/>
      <color theme="0"/>
      <name val="Ebrima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EE2F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indexed="64"/>
      </top>
      <bottom style="thick">
        <color indexed="64"/>
      </bottom>
      <diagonal/>
    </border>
    <border>
      <left/>
      <right style="thin">
        <color theme="0" tint="-0.24994659260841701"/>
      </right>
      <top style="thick">
        <color indexed="64"/>
      </top>
      <bottom style="thick">
        <color indexed="64"/>
      </bottom>
      <diagonal/>
    </border>
    <border>
      <left style="thin">
        <color theme="0" tint="-0.24994659260841701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/>
    <xf numFmtId="2" fontId="2" fillId="0" borderId="0" xfId="1" applyNumberFormat="1" applyFont="1"/>
    <xf numFmtId="0" fontId="2" fillId="0" borderId="0" xfId="1" applyFont="1"/>
    <xf numFmtId="164" fontId="2" fillId="0" borderId="0" xfId="1" applyNumberFormat="1" applyFont="1"/>
    <xf numFmtId="0" fontId="5" fillId="0" borderId="0" xfId="1" applyFont="1" applyAlignment="1">
      <alignment horizontal="left"/>
    </xf>
    <xf numFmtId="164" fontId="2" fillId="2" borderId="0" xfId="1" applyNumberFormat="1" applyFont="1" applyFill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left"/>
    </xf>
    <xf numFmtId="0" fontId="4" fillId="0" borderId="0" xfId="1" applyFont="1" applyAlignment="1">
      <alignment horizontal="center"/>
    </xf>
    <xf numFmtId="2" fontId="2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2" borderId="2" xfId="1" applyFont="1" applyFill="1" applyBorder="1" applyAlignment="1">
      <alignment horizontal="left" wrapText="1"/>
    </xf>
    <xf numFmtId="0" fontId="2" fillId="2" borderId="2" xfId="1" applyFont="1" applyFill="1" applyBorder="1" applyAlignment="1">
      <alignment horizontal="center" wrapText="1"/>
    </xf>
    <xf numFmtId="2" fontId="2" fillId="2" borderId="2" xfId="1" applyNumberFormat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wrapText="1"/>
    </xf>
    <xf numFmtId="0" fontId="7" fillId="0" borderId="0" xfId="1" applyFont="1"/>
    <xf numFmtId="0" fontId="2" fillId="0" borderId="2" xfId="1" applyFont="1" applyBorder="1" applyAlignment="1">
      <alignment horizontal="left"/>
    </xf>
    <xf numFmtId="4" fontId="2" fillId="0" borderId="2" xfId="1" applyNumberFormat="1" applyFont="1" applyBorder="1"/>
    <xf numFmtId="2" fontId="2" fillId="0" borderId="2" xfId="1" applyNumberFormat="1" applyFont="1" applyBorder="1"/>
    <xf numFmtId="164" fontId="2" fillId="0" borderId="2" xfId="1" applyNumberFormat="1" applyFont="1" applyBorder="1"/>
    <xf numFmtId="3" fontId="2" fillId="0" borderId="2" xfId="1" applyNumberFormat="1" applyFont="1" applyBorder="1" applyAlignment="1">
      <alignment horizontal="left"/>
    </xf>
    <xf numFmtId="0" fontId="2" fillId="0" borderId="2" xfId="1" applyFont="1" applyBorder="1"/>
    <xf numFmtId="3" fontId="2" fillId="0" borderId="0" xfId="1" applyNumberFormat="1" applyFont="1" applyAlignment="1">
      <alignment horizontal="left"/>
    </xf>
    <xf numFmtId="4" fontId="2" fillId="0" borderId="0" xfId="1" applyNumberFormat="1" applyFont="1"/>
    <xf numFmtId="3" fontId="2" fillId="0" borderId="3" xfId="1" applyNumberFormat="1" applyFont="1" applyBorder="1" applyAlignment="1">
      <alignment horizontal="left" wrapText="1"/>
    </xf>
    <xf numFmtId="4" fontId="2" fillId="0" borderId="4" xfId="1" applyNumberFormat="1" applyFont="1" applyBorder="1"/>
    <xf numFmtId="164" fontId="2" fillId="0" borderId="3" xfId="1" applyNumberFormat="1" applyFont="1" applyBorder="1"/>
    <xf numFmtId="0" fontId="2" fillId="0" borderId="0" xfId="1" applyFont="1" applyAlignment="1">
      <alignment wrapText="1"/>
    </xf>
    <xf numFmtId="2" fontId="2" fillId="0" borderId="2" xfId="1" applyNumberFormat="1" applyFont="1" applyFill="1" applyBorder="1"/>
    <xf numFmtId="3" fontId="2" fillId="0" borderId="5" xfId="1" applyNumberFormat="1" applyFont="1" applyBorder="1" applyAlignment="1">
      <alignment horizontal="left" wrapText="1"/>
    </xf>
    <xf numFmtId="2" fontId="2" fillId="0" borderId="6" xfId="1" applyNumberFormat="1" applyFont="1" applyBorder="1"/>
    <xf numFmtId="2" fontId="2" fillId="0" borderId="3" xfId="1" applyNumberFormat="1" applyFont="1" applyBorder="1"/>
    <xf numFmtId="165" fontId="2" fillId="0" borderId="3" xfId="1" applyNumberFormat="1" applyFont="1" applyBorder="1"/>
    <xf numFmtId="164" fontId="2" fillId="0" borderId="5" xfId="1" applyNumberFormat="1" applyFont="1" applyBorder="1"/>
    <xf numFmtId="0" fontId="2" fillId="0" borderId="2" xfId="1" applyFont="1" applyBorder="1" applyAlignment="1">
      <alignment horizontal="right"/>
    </xf>
  </cellXfs>
  <cellStyles count="2">
    <cellStyle name="Normal" xfId="0" builtinId="0"/>
    <cellStyle name="Normal 2" xfId="1" xr:uid="{70C70A9D-007F-4BC8-8348-591E621F39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95251</xdr:colOff>
      <xdr:row>0</xdr:row>
      <xdr:rowOff>1</xdr:rowOff>
    </xdr:from>
    <xdr:ext cx="2105024" cy="476249"/>
    <xdr:pic>
      <xdr:nvPicPr>
        <xdr:cNvPr id="2" name="Picture 1">
          <a:extLst>
            <a:ext uri="{FF2B5EF4-FFF2-40B4-BE49-F238E27FC236}">
              <a16:creationId xmlns:a16="http://schemas.microsoft.com/office/drawing/2014/main" id="{ED7FD451-2438-4C7C-AAB2-D9BA25F88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8351" y="1"/>
          <a:ext cx="2105024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973DB-B22F-430A-A8D5-04A742ECB1B9}">
  <sheetPr>
    <pageSetUpPr fitToPage="1"/>
  </sheetPr>
  <dimension ref="A1:O160"/>
  <sheetViews>
    <sheetView showGridLines="0" tabSelected="1"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4.25" x14ac:dyDescent="0.25"/>
  <cols>
    <col min="1" max="1" width="22.7109375" style="1" customWidth="1"/>
    <col min="2" max="2" width="6.7109375" style="1" customWidth="1"/>
    <col min="3" max="3" width="11.7109375" style="3" bestFit="1" customWidth="1"/>
    <col min="4" max="4" width="18.42578125" style="4" bestFit="1" customWidth="1"/>
    <col min="5" max="5" width="8.7109375" style="5" customWidth="1"/>
    <col min="6" max="6" width="8.42578125" style="5" customWidth="1"/>
    <col min="7" max="7" width="7.140625" style="5" bestFit="1" customWidth="1"/>
    <col min="8" max="8" width="7.42578125" style="5" bestFit="1" customWidth="1"/>
    <col min="9" max="9" width="13.140625" style="6" customWidth="1"/>
    <col min="10" max="10" width="12.85546875" style="5" customWidth="1"/>
    <col min="11" max="11" width="10.85546875" style="5" bestFit="1" customWidth="1"/>
    <col min="12" max="12" width="15.28515625" style="5" bestFit="1" customWidth="1"/>
    <col min="13" max="13" width="11.85546875" style="5" bestFit="1" customWidth="1"/>
    <col min="14" max="14" width="9.85546875" style="6" bestFit="1" customWidth="1"/>
    <col min="15" max="15" width="11.85546875" style="6" bestFit="1" customWidth="1"/>
    <col min="16" max="16384" width="9.140625" style="5"/>
  </cols>
  <sheetData>
    <row r="1" spans="1:15" ht="20.25" x14ac:dyDescent="0.35">
      <c r="A1" s="2" t="s">
        <v>0</v>
      </c>
    </row>
    <row r="2" spans="1:15" x14ac:dyDescent="0.25">
      <c r="A2" s="7" t="s">
        <v>1</v>
      </c>
      <c r="N2" s="8"/>
    </row>
    <row r="4" spans="1:15" s="9" customFormat="1" x14ac:dyDescent="0.25">
      <c r="A4" s="10" t="s">
        <v>2</v>
      </c>
      <c r="C4" s="11"/>
      <c r="D4" s="12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3">
        <v>52600.29</v>
      </c>
      <c r="J4" s="9" t="s">
        <v>8</v>
      </c>
      <c r="K4" s="9" t="s">
        <v>9</v>
      </c>
      <c r="L4" s="14" t="s">
        <v>10</v>
      </c>
      <c r="M4" s="9" t="s">
        <v>11</v>
      </c>
      <c r="N4" s="15" t="s">
        <v>12</v>
      </c>
      <c r="O4" s="15"/>
    </row>
    <row r="5" spans="1:15" s="21" customFormat="1" ht="75.75" customHeight="1" x14ac:dyDescent="0.25">
      <c r="A5" s="17" t="s">
        <v>14</v>
      </c>
      <c r="B5" s="16" t="s">
        <v>13</v>
      </c>
      <c r="C5" s="17" t="s">
        <v>15</v>
      </c>
      <c r="D5" s="18" t="s">
        <v>16</v>
      </c>
      <c r="E5" s="17" t="s">
        <v>17</v>
      </c>
      <c r="F5" s="19" t="s">
        <v>18</v>
      </c>
      <c r="G5" s="17" t="s">
        <v>19</v>
      </c>
      <c r="H5" s="17" t="s">
        <v>20</v>
      </c>
      <c r="I5" s="20" t="s">
        <v>21</v>
      </c>
      <c r="J5" s="17" t="s">
        <v>22</v>
      </c>
      <c r="K5" s="17" t="s">
        <v>23</v>
      </c>
      <c r="L5" s="17" t="s">
        <v>24</v>
      </c>
      <c r="M5" s="17" t="s">
        <v>25</v>
      </c>
      <c r="N5" s="20" t="s">
        <v>26</v>
      </c>
      <c r="O5" s="20" t="s">
        <v>178</v>
      </c>
    </row>
    <row r="6" spans="1:15" x14ac:dyDescent="0.25">
      <c r="A6" s="22" t="s">
        <v>40</v>
      </c>
      <c r="B6" s="40">
        <v>6001</v>
      </c>
      <c r="C6" s="23">
        <v>4428.5200000000004</v>
      </c>
      <c r="D6" s="24">
        <v>45</v>
      </c>
      <c r="E6" s="24">
        <f t="shared" ref="E6:E37" si="0">IF(C6&lt;200,12,IF(C6&gt;600,15,(C6*0.0075)+10.5))</f>
        <v>15</v>
      </c>
      <c r="F6" s="24">
        <f t="shared" ref="F6:F37" si="1">C6/E6</f>
        <v>295.23466666666667</v>
      </c>
      <c r="G6" s="24">
        <f t="shared" ref="G6:G37" si="2">D6/E6</f>
        <v>3</v>
      </c>
      <c r="H6" s="24">
        <f t="shared" ref="H6:H37" si="3">F6+G6</f>
        <v>298.23466666666667</v>
      </c>
      <c r="I6" s="25">
        <f t="shared" ref="I6:I37" si="4">$I$4*1.29</f>
        <v>67854.374100000001</v>
      </c>
      <c r="J6" s="25">
        <f t="shared" ref="J6:J37" si="5">H6*I6</f>
        <v>20236526.6415888</v>
      </c>
      <c r="K6" s="25">
        <f t="shared" ref="K6:K37" si="6">J6*0.373</f>
        <v>7548224.4373126226</v>
      </c>
      <c r="L6" s="25">
        <v>7540</v>
      </c>
      <c r="M6" s="25">
        <f t="shared" ref="M6:M37" si="7">J6+K6+L6</f>
        <v>27792291.078901421</v>
      </c>
      <c r="N6" s="25">
        <v>0</v>
      </c>
      <c r="O6" s="25">
        <f t="shared" ref="O6:O37" si="8">IF(N6=0,M6,N6)</f>
        <v>27792291.078901421</v>
      </c>
    </row>
    <row r="7" spans="1:15" ht="13.5" customHeight="1" x14ac:dyDescent="0.25">
      <c r="A7" s="22" t="s">
        <v>158</v>
      </c>
      <c r="B7" s="40">
        <v>58003</v>
      </c>
      <c r="C7" s="23">
        <v>235</v>
      </c>
      <c r="D7" s="24">
        <v>1.5</v>
      </c>
      <c r="E7" s="24">
        <f t="shared" si="0"/>
        <v>12.262499999999999</v>
      </c>
      <c r="F7" s="24">
        <f t="shared" si="1"/>
        <v>19.164118246687057</v>
      </c>
      <c r="G7" s="24">
        <f t="shared" si="2"/>
        <v>0.12232415902140674</v>
      </c>
      <c r="H7" s="24">
        <f t="shared" si="3"/>
        <v>19.286442405708463</v>
      </c>
      <c r="I7" s="25">
        <f t="shared" si="4"/>
        <v>67854.374100000001</v>
      </c>
      <c r="J7" s="25">
        <f t="shared" si="5"/>
        <v>1308669.4780550462</v>
      </c>
      <c r="K7" s="25">
        <f t="shared" si="6"/>
        <v>488133.71531453222</v>
      </c>
      <c r="L7" s="25">
        <v>0</v>
      </c>
      <c r="M7" s="25">
        <f t="shared" si="7"/>
        <v>1796803.1933695783</v>
      </c>
      <c r="N7" s="25">
        <v>0</v>
      </c>
      <c r="O7" s="25">
        <f t="shared" si="8"/>
        <v>1796803.1933695783</v>
      </c>
    </row>
    <row r="8" spans="1:15" ht="13.5" customHeight="1" x14ac:dyDescent="0.25">
      <c r="A8" s="22" t="s">
        <v>165</v>
      </c>
      <c r="B8" s="40">
        <v>61001</v>
      </c>
      <c r="C8" s="23">
        <v>336.5</v>
      </c>
      <c r="D8" s="24">
        <v>1.25</v>
      </c>
      <c r="E8" s="24">
        <f t="shared" si="0"/>
        <v>13.02375</v>
      </c>
      <c r="F8" s="24">
        <f t="shared" si="1"/>
        <v>25.837412419618005</v>
      </c>
      <c r="G8" s="24">
        <f t="shared" si="2"/>
        <v>9.5978500815817255E-2</v>
      </c>
      <c r="H8" s="24">
        <f t="shared" si="3"/>
        <v>25.933390920433823</v>
      </c>
      <c r="I8" s="25">
        <f t="shared" si="4"/>
        <v>67854.374100000001</v>
      </c>
      <c r="J8" s="25">
        <f t="shared" si="5"/>
        <v>1759694.00919666</v>
      </c>
      <c r="K8" s="25">
        <f t="shared" si="6"/>
        <v>656365.86543035414</v>
      </c>
      <c r="L8" s="25">
        <v>0</v>
      </c>
      <c r="M8" s="25">
        <f t="shared" si="7"/>
        <v>2416059.8746270142</v>
      </c>
      <c r="N8" s="25">
        <v>0</v>
      </c>
      <c r="O8" s="25">
        <f t="shared" si="8"/>
        <v>2416059.8746270142</v>
      </c>
    </row>
    <row r="9" spans="1:15" ht="13.5" customHeight="1" x14ac:dyDescent="0.25">
      <c r="A9" s="22" t="s">
        <v>49</v>
      </c>
      <c r="B9" s="40">
        <v>11001</v>
      </c>
      <c r="C9" s="23">
        <v>318</v>
      </c>
      <c r="D9" s="24">
        <v>1.75</v>
      </c>
      <c r="E9" s="24">
        <f t="shared" si="0"/>
        <v>12.885</v>
      </c>
      <c r="F9" s="24">
        <f t="shared" si="1"/>
        <v>24.679860302677533</v>
      </c>
      <c r="G9" s="24">
        <f t="shared" si="2"/>
        <v>0.13581684128831975</v>
      </c>
      <c r="H9" s="24">
        <f t="shared" si="3"/>
        <v>24.815677143965853</v>
      </c>
      <c r="I9" s="25">
        <f t="shared" si="4"/>
        <v>67854.374100000001</v>
      </c>
      <c r="J9" s="25">
        <f t="shared" si="5"/>
        <v>1683852.2404714786</v>
      </c>
      <c r="K9" s="25">
        <f t="shared" si="6"/>
        <v>628076.88569586154</v>
      </c>
      <c r="L9" s="25">
        <v>0</v>
      </c>
      <c r="M9" s="25">
        <f t="shared" si="7"/>
        <v>2311929.1261673402</v>
      </c>
      <c r="N9" s="25">
        <v>0</v>
      </c>
      <c r="O9" s="25">
        <f t="shared" si="8"/>
        <v>2311929.1261673402</v>
      </c>
    </row>
    <row r="10" spans="1:15" ht="13.5" customHeight="1" x14ac:dyDescent="0.25">
      <c r="A10" s="22" t="s">
        <v>104</v>
      </c>
      <c r="B10" s="40">
        <v>38001</v>
      </c>
      <c r="C10" s="23">
        <v>276</v>
      </c>
      <c r="D10" s="24">
        <v>0.75</v>
      </c>
      <c r="E10" s="24">
        <f t="shared" si="0"/>
        <v>12.57</v>
      </c>
      <c r="F10" s="24">
        <f t="shared" si="1"/>
        <v>21.957040572792362</v>
      </c>
      <c r="G10" s="24">
        <f t="shared" si="2"/>
        <v>5.9665871121718374E-2</v>
      </c>
      <c r="H10" s="24">
        <f t="shared" si="3"/>
        <v>22.016706443914082</v>
      </c>
      <c r="I10" s="25">
        <f t="shared" si="4"/>
        <v>67854.374100000001</v>
      </c>
      <c r="J10" s="25">
        <f t="shared" si="5"/>
        <v>1493929.8354952268</v>
      </c>
      <c r="K10" s="25">
        <f t="shared" si="6"/>
        <v>557235.82863971964</v>
      </c>
      <c r="L10" s="25">
        <v>0</v>
      </c>
      <c r="M10" s="25">
        <f t="shared" si="7"/>
        <v>2051165.6641349464</v>
      </c>
      <c r="N10" s="25">
        <v>0</v>
      </c>
      <c r="O10" s="25">
        <f t="shared" si="8"/>
        <v>2051165.6641349464</v>
      </c>
    </row>
    <row r="11" spans="1:15" ht="13.5" customHeight="1" x14ac:dyDescent="0.25">
      <c r="A11" s="22" t="s">
        <v>73</v>
      </c>
      <c r="B11" s="40">
        <v>21001</v>
      </c>
      <c r="C11" s="23">
        <v>184.25</v>
      </c>
      <c r="D11" s="24">
        <v>0.5</v>
      </c>
      <c r="E11" s="24">
        <f t="shared" si="0"/>
        <v>12</v>
      </c>
      <c r="F11" s="24">
        <f t="shared" si="1"/>
        <v>15.354166666666666</v>
      </c>
      <c r="G11" s="24">
        <f t="shared" si="2"/>
        <v>4.1666666666666664E-2</v>
      </c>
      <c r="H11" s="24">
        <f t="shared" si="3"/>
        <v>15.395833333333332</v>
      </c>
      <c r="I11" s="25">
        <f t="shared" si="4"/>
        <v>67854.374100000001</v>
      </c>
      <c r="J11" s="25">
        <f t="shared" si="5"/>
        <v>1044674.6345812499</v>
      </c>
      <c r="K11" s="25">
        <f t="shared" si="6"/>
        <v>389663.63869880623</v>
      </c>
      <c r="L11" s="25">
        <v>0</v>
      </c>
      <c r="M11" s="25">
        <f t="shared" si="7"/>
        <v>1434338.2732800562</v>
      </c>
      <c r="N11" s="25">
        <v>0</v>
      </c>
      <c r="O11" s="25">
        <f t="shared" si="8"/>
        <v>1434338.2732800562</v>
      </c>
    </row>
    <row r="12" spans="1:15" ht="13.5" customHeight="1" x14ac:dyDescent="0.25">
      <c r="A12" s="22" t="s">
        <v>33</v>
      </c>
      <c r="B12" s="40">
        <v>4001</v>
      </c>
      <c r="C12" s="23">
        <v>231.53</v>
      </c>
      <c r="D12" s="24">
        <v>0</v>
      </c>
      <c r="E12" s="24">
        <f t="shared" si="0"/>
        <v>12.236475</v>
      </c>
      <c r="F12" s="24">
        <f t="shared" si="1"/>
        <v>18.921298821760352</v>
      </c>
      <c r="G12" s="24">
        <f t="shared" si="2"/>
        <v>0</v>
      </c>
      <c r="H12" s="24">
        <f t="shared" si="3"/>
        <v>18.921298821760352</v>
      </c>
      <c r="I12" s="25">
        <f t="shared" si="4"/>
        <v>67854.374100000001</v>
      </c>
      <c r="J12" s="25">
        <f t="shared" si="5"/>
        <v>1283892.8887096161</v>
      </c>
      <c r="K12" s="25">
        <f t="shared" si="6"/>
        <v>478892.0474886868</v>
      </c>
      <c r="L12" s="25">
        <v>0</v>
      </c>
      <c r="M12" s="25">
        <f t="shared" si="7"/>
        <v>1762784.936198303</v>
      </c>
      <c r="N12" s="25">
        <v>0</v>
      </c>
      <c r="O12" s="25">
        <f t="shared" si="8"/>
        <v>1762784.936198303</v>
      </c>
    </row>
    <row r="13" spans="1:15" ht="13.5" customHeight="1" x14ac:dyDescent="0.25">
      <c r="A13" s="22" t="s">
        <v>129</v>
      </c>
      <c r="B13" s="40">
        <v>49001</v>
      </c>
      <c r="C13" s="23">
        <v>561</v>
      </c>
      <c r="D13" s="24">
        <v>2</v>
      </c>
      <c r="E13" s="24">
        <f t="shared" si="0"/>
        <v>14.7075</v>
      </c>
      <c r="F13" s="24">
        <f t="shared" si="1"/>
        <v>38.143804181540034</v>
      </c>
      <c r="G13" s="24">
        <f t="shared" si="2"/>
        <v>0.135985041645419</v>
      </c>
      <c r="H13" s="24">
        <f t="shared" si="3"/>
        <v>38.279789223185453</v>
      </c>
      <c r="I13" s="25">
        <f t="shared" si="4"/>
        <v>67854.374100000001</v>
      </c>
      <c r="J13" s="25">
        <f t="shared" si="5"/>
        <v>2597451.1384191741</v>
      </c>
      <c r="K13" s="25">
        <f t="shared" si="6"/>
        <v>968849.27463035192</v>
      </c>
      <c r="L13" s="25">
        <v>0</v>
      </c>
      <c r="M13" s="25">
        <f t="shared" si="7"/>
        <v>3566300.413049526</v>
      </c>
      <c r="N13" s="25">
        <v>0</v>
      </c>
      <c r="O13" s="25">
        <f t="shared" si="8"/>
        <v>3566300.413049526</v>
      </c>
    </row>
    <row r="14" spans="1:15" ht="13.5" customHeight="1" x14ac:dyDescent="0.25">
      <c r="A14" s="22" t="s">
        <v>46</v>
      </c>
      <c r="B14" s="40">
        <v>9001</v>
      </c>
      <c r="C14" s="23">
        <v>1343.16</v>
      </c>
      <c r="D14" s="24">
        <v>1.5</v>
      </c>
      <c r="E14" s="24">
        <f t="shared" si="0"/>
        <v>15</v>
      </c>
      <c r="F14" s="24">
        <f t="shared" si="1"/>
        <v>89.544000000000011</v>
      </c>
      <c r="G14" s="24">
        <f t="shared" si="2"/>
        <v>0.1</v>
      </c>
      <c r="H14" s="24">
        <f t="shared" si="3"/>
        <v>89.644000000000005</v>
      </c>
      <c r="I14" s="25">
        <f t="shared" si="4"/>
        <v>67854.374100000001</v>
      </c>
      <c r="J14" s="25">
        <f t="shared" si="5"/>
        <v>6082737.5118204001</v>
      </c>
      <c r="K14" s="25">
        <f t="shared" si="6"/>
        <v>2268861.091909009</v>
      </c>
      <c r="L14" s="25">
        <v>0</v>
      </c>
      <c r="M14" s="25">
        <f t="shared" si="7"/>
        <v>8351598.6037294092</v>
      </c>
      <c r="N14" s="25">
        <v>0</v>
      </c>
      <c r="O14" s="25">
        <f t="shared" si="8"/>
        <v>8351598.6037294092</v>
      </c>
    </row>
    <row r="15" spans="1:15" ht="13.5" customHeight="1" x14ac:dyDescent="0.25">
      <c r="A15" s="22" t="s">
        <v>32</v>
      </c>
      <c r="B15" s="40">
        <v>3001</v>
      </c>
      <c r="C15" s="23">
        <v>501</v>
      </c>
      <c r="D15" s="24">
        <v>0</v>
      </c>
      <c r="E15" s="24">
        <f t="shared" si="0"/>
        <v>14.2575</v>
      </c>
      <c r="F15" s="24">
        <f t="shared" si="1"/>
        <v>35.139400315623355</v>
      </c>
      <c r="G15" s="24">
        <f t="shared" si="2"/>
        <v>0</v>
      </c>
      <c r="H15" s="24">
        <f t="shared" si="3"/>
        <v>35.139400315623355</v>
      </c>
      <c r="I15" s="25">
        <f t="shared" si="4"/>
        <v>67854.374100000001</v>
      </c>
      <c r="J15" s="25">
        <f t="shared" si="5"/>
        <v>2384362.0146659655</v>
      </c>
      <c r="K15" s="25">
        <f t="shared" si="6"/>
        <v>889367.03147040505</v>
      </c>
      <c r="L15" s="25">
        <v>0</v>
      </c>
      <c r="M15" s="25">
        <f t="shared" si="7"/>
        <v>3273729.0461363704</v>
      </c>
      <c r="N15" s="25">
        <v>0</v>
      </c>
      <c r="O15" s="25">
        <f t="shared" si="8"/>
        <v>3273729.0461363704</v>
      </c>
    </row>
    <row r="16" spans="1:15" ht="13.5" customHeight="1" x14ac:dyDescent="0.25">
      <c r="A16" s="22" t="s">
        <v>166</v>
      </c>
      <c r="B16" s="40">
        <v>61002</v>
      </c>
      <c r="C16" s="23">
        <v>715.24</v>
      </c>
      <c r="D16" s="24">
        <v>7.75</v>
      </c>
      <c r="E16" s="24">
        <f t="shared" si="0"/>
        <v>15</v>
      </c>
      <c r="F16" s="24">
        <f t="shared" si="1"/>
        <v>47.68266666666667</v>
      </c>
      <c r="G16" s="24">
        <f t="shared" si="2"/>
        <v>0.51666666666666672</v>
      </c>
      <c r="H16" s="24">
        <f t="shared" si="3"/>
        <v>48.199333333333335</v>
      </c>
      <c r="I16" s="25">
        <f t="shared" si="4"/>
        <v>67854.374100000001</v>
      </c>
      <c r="J16" s="25">
        <f t="shared" si="5"/>
        <v>3270535.5953706</v>
      </c>
      <c r="K16" s="25">
        <f t="shared" si="6"/>
        <v>1219909.7770732339</v>
      </c>
      <c r="L16" s="25">
        <v>0</v>
      </c>
      <c r="M16" s="25">
        <f t="shared" si="7"/>
        <v>4490445.3724438343</v>
      </c>
      <c r="N16" s="25">
        <v>0</v>
      </c>
      <c r="O16" s="25">
        <f t="shared" si="8"/>
        <v>4490445.3724438343</v>
      </c>
    </row>
    <row r="17" spans="1:15" ht="13.5" customHeight="1" x14ac:dyDescent="0.25">
      <c r="A17" s="22" t="s">
        <v>82</v>
      </c>
      <c r="B17" s="40">
        <v>25001</v>
      </c>
      <c r="C17" s="23">
        <v>86</v>
      </c>
      <c r="D17" s="24">
        <v>0</v>
      </c>
      <c r="E17" s="24">
        <f t="shared" si="0"/>
        <v>12</v>
      </c>
      <c r="F17" s="24">
        <f t="shared" si="1"/>
        <v>7.166666666666667</v>
      </c>
      <c r="G17" s="24">
        <f t="shared" si="2"/>
        <v>0</v>
      </c>
      <c r="H17" s="24">
        <f t="shared" si="3"/>
        <v>7.166666666666667</v>
      </c>
      <c r="I17" s="25">
        <f t="shared" si="4"/>
        <v>67854.374100000001</v>
      </c>
      <c r="J17" s="25">
        <f t="shared" si="5"/>
        <v>486289.68105000001</v>
      </c>
      <c r="K17" s="25">
        <f t="shared" si="6"/>
        <v>181386.05103165001</v>
      </c>
      <c r="L17" s="25">
        <v>0</v>
      </c>
      <c r="M17" s="25">
        <f t="shared" si="7"/>
        <v>667675.73208165006</v>
      </c>
      <c r="N17" s="25">
        <v>0</v>
      </c>
      <c r="O17" s="25">
        <f t="shared" si="8"/>
        <v>667675.73208165006</v>
      </c>
    </row>
    <row r="18" spans="1:15" ht="13.5" customHeight="1" x14ac:dyDescent="0.25">
      <c r="A18" s="22" t="s">
        <v>143</v>
      </c>
      <c r="B18" s="40">
        <v>52001</v>
      </c>
      <c r="C18" s="23">
        <v>137</v>
      </c>
      <c r="D18" s="24">
        <v>0</v>
      </c>
      <c r="E18" s="24">
        <f t="shared" si="0"/>
        <v>12</v>
      </c>
      <c r="F18" s="24">
        <f t="shared" si="1"/>
        <v>11.416666666666666</v>
      </c>
      <c r="G18" s="24">
        <f t="shared" si="2"/>
        <v>0</v>
      </c>
      <c r="H18" s="24">
        <f t="shared" si="3"/>
        <v>11.416666666666666</v>
      </c>
      <c r="I18" s="25">
        <f t="shared" si="4"/>
        <v>67854.374100000001</v>
      </c>
      <c r="J18" s="25">
        <f t="shared" si="5"/>
        <v>774670.77097499999</v>
      </c>
      <c r="K18" s="25">
        <f t="shared" si="6"/>
        <v>288952.19757367502</v>
      </c>
      <c r="L18" s="25">
        <v>0</v>
      </c>
      <c r="M18" s="25">
        <f t="shared" si="7"/>
        <v>1063622.9685486751</v>
      </c>
      <c r="N18" s="25">
        <v>0</v>
      </c>
      <c r="O18" s="25">
        <f t="shared" si="8"/>
        <v>1063622.9685486751</v>
      </c>
    </row>
    <row r="19" spans="1:15" ht="13.5" customHeight="1" x14ac:dyDescent="0.25">
      <c r="A19" s="22" t="s">
        <v>34</v>
      </c>
      <c r="B19" s="40">
        <v>4002</v>
      </c>
      <c r="C19" s="23">
        <v>540</v>
      </c>
      <c r="D19" s="24">
        <v>3</v>
      </c>
      <c r="E19" s="24">
        <f t="shared" si="0"/>
        <v>14.55</v>
      </c>
      <c r="F19" s="24">
        <f t="shared" si="1"/>
        <v>37.113402061855666</v>
      </c>
      <c r="G19" s="24">
        <f t="shared" si="2"/>
        <v>0.20618556701030927</v>
      </c>
      <c r="H19" s="24">
        <f t="shared" si="3"/>
        <v>37.319587628865975</v>
      </c>
      <c r="I19" s="25">
        <f t="shared" si="4"/>
        <v>67854.374100000001</v>
      </c>
      <c r="J19" s="25">
        <f t="shared" si="5"/>
        <v>2532297.2602268038</v>
      </c>
      <c r="K19" s="25">
        <f t="shared" si="6"/>
        <v>944546.87806459784</v>
      </c>
      <c r="L19" s="25">
        <v>0</v>
      </c>
      <c r="M19" s="25">
        <f t="shared" si="7"/>
        <v>3476844.1382914018</v>
      </c>
      <c r="N19" s="25">
        <v>0</v>
      </c>
      <c r="O19" s="25">
        <f t="shared" si="8"/>
        <v>3476844.1382914018</v>
      </c>
    </row>
    <row r="20" spans="1:15" ht="13.5" customHeight="1" x14ac:dyDescent="0.25">
      <c r="A20" s="22" t="s">
        <v>75</v>
      </c>
      <c r="B20" s="40">
        <v>22001</v>
      </c>
      <c r="C20" s="23">
        <v>118</v>
      </c>
      <c r="D20" s="24">
        <v>0</v>
      </c>
      <c r="E20" s="24">
        <f t="shared" si="0"/>
        <v>12</v>
      </c>
      <c r="F20" s="24">
        <f t="shared" si="1"/>
        <v>9.8333333333333339</v>
      </c>
      <c r="G20" s="24">
        <f t="shared" si="2"/>
        <v>0</v>
      </c>
      <c r="H20" s="24">
        <f t="shared" si="3"/>
        <v>9.8333333333333339</v>
      </c>
      <c r="I20" s="25">
        <f t="shared" si="4"/>
        <v>67854.374100000001</v>
      </c>
      <c r="J20" s="25">
        <f t="shared" si="5"/>
        <v>667234.67865000002</v>
      </c>
      <c r="K20" s="25">
        <f t="shared" si="6"/>
        <v>248878.53513644999</v>
      </c>
      <c r="L20" s="25">
        <v>0</v>
      </c>
      <c r="M20" s="25">
        <f t="shared" si="7"/>
        <v>916113.21378644998</v>
      </c>
      <c r="N20" s="25">
        <v>0</v>
      </c>
      <c r="O20" s="25">
        <f t="shared" si="8"/>
        <v>916113.21378644998</v>
      </c>
    </row>
    <row r="21" spans="1:15" ht="13.5" customHeight="1" x14ac:dyDescent="0.25">
      <c r="A21" s="22" t="s">
        <v>130</v>
      </c>
      <c r="B21" s="40">
        <v>49002</v>
      </c>
      <c r="C21" s="23">
        <v>4866.7</v>
      </c>
      <c r="D21" s="24">
        <v>14</v>
      </c>
      <c r="E21" s="24">
        <f t="shared" si="0"/>
        <v>15</v>
      </c>
      <c r="F21" s="24">
        <f t="shared" si="1"/>
        <v>324.44666666666666</v>
      </c>
      <c r="G21" s="24">
        <f t="shared" si="2"/>
        <v>0.93333333333333335</v>
      </c>
      <c r="H21" s="24">
        <f t="shared" si="3"/>
        <v>325.38</v>
      </c>
      <c r="I21" s="25">
        <f t="shared" si="4"/>
        <v>67854.374100000001</v>
      </c>
      <c r="J21" s="25">
        <f t="shared" si="5"/>
        <v>22078456.244658001</v>
      </c>
      <c r="K21" s="25">
        <f t="shared" si="6"/>
        <v>8235264.1792574339</v>
      </c>
      <c r="L21" s="25">
        <v>0</v>
      </c>
      <c r="M21" s="25">
        <f t="shared" si="7"/>
        <v>30313720.423915435</v>
      </c>
      <c r="N21" s="25">
        <v>0</v>
      </c>
      <c r="O21" s="25">
        <f t="shared" si="8"/>
        <v>30313720.423915435</v>
      </c>
    </row>
    <row r="22" spans="1:15" ht="13.5" customHeight="1" x14ac:dyDescent="0.25">
      <c r="A22" s="22" t="s">
        <v>93</v>
      </c>
      <c r="B22" s="40">
        <v>30003</v>
      </c>
      <c r="C22" s="23">
        <v>330</v>
      </c>
      <c r="D22" s="24">
        <v>1</v>
      </c>
      <c r="E22" s="24">
        <f t="shared" si="0"/>
        <v>12.975</v>
      </c>
      <c r="F22" s="24">
        <f t="shared" si="1"/>
        <v>25.433526011560694</v>
      </c>
      <c r="G22" s="24">
        <f t="shared" si="2"/>
        <v>7.7071290944123322E-2</v>
      </c>
      <c r="H22" s="24">
        <f t="shared" si="3"/>
        <v>25.510597302504816</v>
      </c>
      <c r="I22" s="25">
        <f t="shared" si="4"/>
        <v>67854.374100000001</v>
      </c>
      <c r="J22" s="25">
        <f t="shared" si="5"/>
        <v>1731005.6128786127</v>
      </c>
      <c r="K22" s="25">
        <f t="shared" si="6"/>
        <v>645665.09360372252</v>
      </c>
      <c r="L22" s="25">
        <v>0</v>
      </c>
      <c r="M22" s="25">
        <f t="shared" si="7"/>
        <v>2376670.706482335</v>
      </c>
      <c r="N22" s="25">
        <v>0</v>
      </c>
      <c r="O22" s="25">
        <f t="shared" si="8"/>
        <v>2376670.706482335</v>
      </c>
    </row>
    <row r="23" spans="1:15" ht="13.5" customHeight="1" x14ac:dyDescent="0.25">
      <c r="A23" s="22" t="s">
        <v>123</v>
      </c>
      <c r="B23" s="40">
        <v>45004</v>
      </c>
      <c r="C23" s="23">
        <v>453.14</v>
      </c>
      <c r="D23" s="24">
        <v>5.5</v>
      </c>
      <c r="E23" s="24">
        <f t="shared" si="0"/>
        <v>13.89855</v>
      </c>
      <c r="F23" s="24">
        <f t="shared" si="1"/>
        <v>32.603401074212776</v>
      </c>
      <c r="G23" s="24">
        <f t="shared" si="2"/>
        <v>0.39572473387511647</v>
      </c>
      <c r="H23" s="24">
        <f t="shared" si="3"/>
        <v>32.999125808087889</v>
      </c>
      <c r="I23" s="25">
        <f t="shared" si="4"/>
        <v>67854.374100000001</v>
      </c>
      <c r="J23" s="25">
        <f t="shared" si="5"/>
        <v>2239135.0275549605</v>
      </c>
      <c r="K23" s="25">
        <f t="shared" si="6"/>
        <v>835197.36527800024</v>
      </c>
      <c r="L23" s="25">
        <v>0</v>
      </c>
      <c r="M23" s="25">
        <f t="shared" si="7"/>
        <v>3074332.3928329609</v>
      </c>
      <c r="N23" s="25">
        <v>0</v>
      </c>
      <c r="O23" s="25">
        <f t="shared" si="8"/>
        <v>3074332.3928329609</v>
      </c>
    </row>
    <row r="24" spans="1:15" ht="13.5" customHeight="1" x14ac:dyDescent="0.25">
      <c r="A24" s="22" t="s">
        <v>36</v>
      </c>
      <c r="B24" s="40">
        <v>5001</v>
      </c>
      <c r="C24" s="23">
        <v>3398.06</v>
      </c>
      <c r="D24" s="24">
        <v>22.75</v>
      </c>
      <c r="E24" s="24">
        <f t="shared" si="0"/>
        <v>15</v>
      </c>
      <c r="F24" s="24">
        <f t="shared" si="1"/>
        <v>226.53733333333332</v>
      </c>
      <c r="G24" s="24">
        <f t="shared" si="2"/>
        <v>1.5166666666666666</v>
      </c>
      <c r="H24" s="24">
        <f t="shared" si="3"/>
        <v>228.054</v>
      </c>
      <c r="I24" s="25">
        <f t="shared" si="4"/>
        <v>67854.374100000001</v>
      </c>
      <c r="J24" s="25">
        <f t="shared" si="5"/>
        <v>15474461.431001401</v>
      </c>
      <c r="K24" s="25">
        <f t="shared" si="6"/>
        <v>5771974.1137635224</v>
      </c>
      <c r="L24" s="25">
        <v>0</v>
      </c>
      <c r="M24" s="25">
        <f t="shared" si="7"/>
        <v>21246435.544764921</v>
      </c>
      <c r="N24" s="25">
        <v>0</v>
      </c>
      <c r="O24" s="25">
        <f t="shared" si="8"/>
        <v>21246435.544764921</v>
      </c>
    </row>
    <row r="25" spans="1:15" ht="13.5" customHeight="1" x14ac:dyDescent="0.25">
      <c r="A25" s="22" t="s">
        <v>84</v>
      </c>
      <c r="B25" s="40">
        <v>26002</v>
      </c>
      <c r="C25" s="23">
        <v>225.44</v>
      </c>
      <c r="D25" s="24">
        <v>0</v>
      </c>
      <c r="E25" s="24">
        <f t="shared" si="0"/>
        <v>12.190799999999999</v>
      </c>
      <c r="F25" s="24">
        <f t="shared" si="1"/>
        <v>18.49263378941497</v>
      </c>
      <c r="G25" s="24">
        <f t="shared" si="2"/>
        <v>0</v>
      </c>
      <c r="H25" s="24">
        <f t="shared" si="3"/>
        <v>18.49263378941497</v>
      </c>
      <c r="I25" s="25">
        <f t="shared" si="4"/>
        <v>67854.374100000001</v>
      </c>
      <c r="J25" s="25">
        <f t="shared" si="5"/>
        <v>1254806.091241264</v>
      </c>
      <c r="K25" s="25">
        <f t="shared" si="6"/>
        <v>468042.67203299148</v>
      </c>
      <c r="L25" s="25">
        <v>0</v>
      </c>
      <c r="M25" s="25">
        <f t="shared" si="7"/>
        <v>1722848.7632742554</v>
      </c>
      <c r="N25" s="25">
        <v>0</v>
      </c>
      <c r="O25" s="25">
        <f t="shared" si="8"/>
        <v>1722848.7632742554</v>
      </c>
    </row>
    <row r="26" spans="1:15" ht="13.5" customHeight="1" x14ac:dyDescent="0.25">
      <c r="A26" s="22" t="s">
        <v>118</v>
      </c>
      <c r="B26" s="40">
        <v>43001</v>
      </c>
      <c r="C26" s="23">
        <v>248.42</v>
      </c>
      <c r="D26" s="24">
        <v>1</v>
      </c>
      <c r="E26" s="24">
        <f t="shared" si="0"/>
        <v>12.363149999999999</v>
      </c>
      <c r="F26" s="24">
        <f t="shared" si="1"/>
        <v>20.093584563804534</v>
      </c>
      <c r="G26" s="24">
        <f t="shared" si="2"/>
        <v>8.088553483537772E-2</v>
      </c>
      <c r="H26" s="24">
        <f t="shared" si="3"/>
        <v>20.174470098639912</v>
      </c>
      <c r="I26" s="25">
        <f t="shared" si="4"/>
        <v>67854.374100000001</v>
      </c>
      <c r="J26" s="25">
        <f t="shared" si="5"/>
        <v>1368926.0413423765</v>
      </c>
      <c r="K26" s="25">
        <f t="shared" si="6"/>
        <v>510609.41342070641</v>
      </c>
      <c r="L26" s="25">
        <v>0</v>
      </c>
      <c r="M26" s="25">
        <f t="shared" si="7"/>
        <v>1879535.4547630828</v>
      </c>
      <c r="N26" s="25">
        <v>0</v>
      </c>
      <c r="O26" s="25">
        <f t="shared" si="8"/>
        <v>1879535.4547630828</v>
      </c>
    </row>
    <row r="27" spans="1:15" ht="13.5" customHeight="1" x14ac:dyDescent="0.25">
      <c r="A27" s="22" t="s">
        <v>113</v>
      </c>
      <c r="B27" s="40">
        <v>41001</v>
      </c>
      <c r="C27" s="23">
        <v>885</v>
      </c>
      <c r="D27" s="24">
        <v>1</v>
      </c>
      <c r="E27" s="24">
        <f t="shared" si="0"/>
        <v>15</v>
      </c>
      <c r="F27" s="24">
        <f t="shared" si="1"/>
        <v>59</v>
      </c>
      <c r="G27" s="24">
        <f t="shared" si="2"/>
        <v>6.6666666666666666E-2</v>
      </c>
      <c r="H27" s="24">
        <f t="shared" si="3"/>
        <v>59.06666666666667</v>
      </c>
      <c r="I27" s="25">
        <f t="shared" si="4"/>
        <v>67854.374100000001</v>
      </c>
      <c r="J27" s="25">
        <f t="shared" si="5"/>
        <v>4007931.6968400003</v>
      </c>
      <c r="K27" s="25">
        <f t="shared" si="6"/>
        <v>1494958.5229213201</v>
      </c>
      <c r="L27" s="25">
        <v>8646</v>
      </c>
      <c r="M27" s="25">
        <f t="shared" si="7"/>
        <v>5511536.2197613204</v>
      </c>
      <c r="N27" s="25">
        <v>0</v>
      </c>
      <c r="O27" s="25">
        <f t="shared" si="8"/>
        <v>5511536.2197613204</v>
      </c>
    </row>
    <row r="28" spans="1:15" ht="13.5" customHeight="1" x14ac:dyDescent="0.25">
      <c r="A28" s="22" t="s">
        <v>88</v>
      </c>
      <c r="B28" s="40">
        <v>28001</v>
      </c>
      <c r="C28" s="23">
        <v>319.29000000000002</v>
      </c>
      <c r="D28" s="24">
        <v>3.25</v>
      </c>
      <c r="E28" s="24">
        <f t="shared" si="0"/>
        <v>12.894674999999999</v>
      </c>
      <c r="F28" s="24">
        <f t="shared" si="1"/>
        <v>24.761384059699065</v>
      </c>
      <c r="G28" s="24">
        <f t="shared" si="2"/>
        <v>0.25204202509950813</v>
      </c>
      <c r="H28" s="24">
        <f t="shared" si="3"/>
        <v>25.013426084798574</v>
      </c>
      <c r="I28" s="25">
        <f t="shared" si="4"/>
        <v>67854.374100000001</v>
      </c>
      <c r="J28" s="25">
        <f t="shared" si="5"/>
        <v>1697270.3710806209</v>
      </c>
      <c r="K28" s="25">
        <f t="shared" si="6"/>
        <v>633081.8484130716</v>
      </c>
      <c r="L28" s="25">
        <v>0</v>
      </c>
      <c r="M28" s="25">
        <f t="shared" si="7"/>
        <v>2330352.2194936927</v>
      </c>
      <c r="N28" s="25">
        <v>0</v>
      </c>
      <c r="O28" s="25">
        <f t="shared" si="8"/>
        <v>2330352.2194936927</v>
      </c>
    </row>
    <row r="29" spans="1:15" ht="13.5" customHeight="1" x14ac:dyDescent="0.25">
      <c r="A29" s="22" t="s">
        <v>161</v>
      </c>
      <c r="B29" s="40">
        <v>60001</v>
      </c>
      <c r="C29" s="23">
        <v>280.13</v>
      </c>
      <c r="D29" s="24">
        <v>0.25</v>
      </c>
      <c r="E29" s="24">
        <f t="shared" si="0"/>
        <v>12.600975</v>
      </c>
      <c r="F29" s="24">
        <f t="shared" si="1"/>
        <v>22.230819440559163</v>
      </c>
      <c r="G29" s="24">
        <f t="shared" si="2"/>
        <v>1.9839734623709672E-2</v>
      </c>
      <c r="H29" s="24">
        <f t="shared" si="3"/>
        <v>22.250659175182872</v>
      </c>
      <c r="I29" s="25">
        <f t="shared" si="4"/>
        <v>67854.374100000001</v>
      </c>
      <c r="J29" s="25">
        <f t="shared" si="5"/>
        <v>1509804.5516444561</v>
      </c>
      <c r="K29" s="25">
        <f t="shared" si="6"/>
        <v>563157.09776338213</v>
      </c>
      <c r="L29" s="25">
        <v>0</v>
      </c>
      <c r="M29" s="25">
        <f t="shared" si="7"/>
        <v>2072961.6494078382</v>
      </c>
      <c r="N29" s="25">
        <v>0</v>
      </c>
      <c r="O29" s="25">
        <f t="shared" si="8"/>
        <v>2072961.6494078382</v>
      </c>
    </row>
    <row r="30" spans="1:15" ht="13.5" customHeight="1" x14ac:dyDescent="0.25">
      <c r="A30" s="22" t="s">
        <v>44</v>
      </c>
      <c r="B30" s="40">
        <v>7001</v>
      </c>
      <c r="C30" s="23">
        <v>868.92</v>
      </c>
      <c r="D30" s="24">
        <v>0</v>
      </c>
      <c r="E30" s="24">
        <f t="shared" si="0"/>
        <v>15</v>
      </c>
      <c r="F30" s="24">
        <f t="shared" si="1"/>
        <v>57.927999999999997</v>
      </c>
      <c r="G30" s="24">
        <f t="shared" si="2"/>
        <v>0</v>
      </c>
      <c r="H30" s="24">
        <f t="shared" si="3"/>
        <v>57.927999999999997</v>
      </c>
      <c r="I30" s="25">
        <f t="shared" si="4"/>
        <v>67854.374100000001</v>
      </c>
      <c r="J30" s="25">
        <f t="shared" si="5"/>
        <v>3930668.1828648001</v>
      </c>
      <c r="K30" s="25">
        <f t="shared" si="6"/>
        <v>1466139.2322085705</v>
      </c>
      <c r="L30" s="25">
        <v>0</v>
      </c>
      <c r="M30" s="25">
        <f t="shared" si="7"/>
        <v>5396807.4150733706</v>
      </c>
      <c r="N30" s="25">
        <v>0</v>
      </c>
      <c r="O30" s="25">
        <f t="shared" si="8"/>
        <v>5396807.4150733706</v>
      </c>
    </row>
    <row r="31" spans="1:15" ht="13.5" customHeight="1" x14ac:dyDescent="0.25">
      <c r="A31" s="22" t="s">
        <v>107</v>
      </c>
      <c r="B31" s="40">
        <v>39001</v>
      </c>
      <c r="C31" s="23">
        <v>541</v>
      </c>
      <c r="D31" s="24">
        <v>5.75</v>
      </c>
      <c r="E31" s="24">
        <f t="shared" si="0"/>
        <v>14.557500000000001</v>
      </c>
      <c r="F31" s="24">
        <f t="shared" si="1"/>
        <v>37.162974411815213</v>
      </c>
      <c r="G31" s="24">
        <f t="shared" si="2"/>
        <v>0.39498540271337795</v>
      </c>
      <c r="H31" s="24">
        <f t="shared" si="3"/>
        <v>37.557959814528594</v>
      </c>
      <c r="I31" s="25">
        <f t="shared" si="4"/>
        <v>67854.374100000001</v>
      </c>
      <c r="J31" s="25">
        <f t="shared" si="5"/>
        <v>2548471.8556877901</v>
      </c>
      <c r="K31" s="25">
        <f t="shared" si="6"/>
        <v>950580.00217154576</v>
      </c>
      <c r="L31" s="25">
        <v>0</v>
      </c>
      <c r="M31" s="25">
        <f t="shared" si="7"/>
        <v>3499051.8578593358</v>
      </c>
      <c r="N31" s="25">
        <v>0</v>
      </c>
      <c r="O31" s="25">
        <f t="shared" si="8"/>
        <v>3499051.8578593358</v>
      </c>
    </row>
    <row r="32" spans="1:15" ht="13.5" customHeight="1" x14ac:dyDescent="0.25">
      <c r="A32" s="22" t="s">
        <v>52</v>
      </c>
      <c r="B32" s="40">
        <v>12002</v>
      </c>
      <c r="C32" s="23">
        <v>449</v>
      </c>
      <c r="D32" s="24">
        <v>18.75</v>
      </c>
      <c r="E32" s="24">
        <f t="shared" si="0"/>
        <v>13.8675</v>
      </c>
      <c r="F32" s="24">
        <f t="shared" si="1"/>
        <v>32.377861907337298</v>
      </c>
      <c r="G32" s="24">
        <f t="shared" si="2"/>
        <v>1.3520822065981613</v>
      </c>
      <c r="H32" s="24">
        <f t="shared" si="3"/>
        <v>33.72994411393546</v>
      </c>
      <c r="I32" s="25">
        <f t="shared" si="4"/>
        <v>67854.374100000001</v>
      </c>
      <c r="J32" s="25">
        <f t="shared" si="5"/>
        <v>2288724.2462790697</v>
      </c>
      <c r="K32" s="25">
        <f t="shared" si="6"/>
        <v>853694.14386209298</v>
      </c>
      <c r="L32" s="25">
        <v>0</v>
      </c>
      <c r="M32" s="25">
        <f t="shared" si="7"/>
        <v>3142418.3901411626</v>
      </c>
      <c r="N32" s="25">
        <v>0</v>
      </c>
      <c r="O32" s="25">
        <f t="shared" si="8"/>
        <v>3142418.3901411626</v>
      </c>
    </row>
    <row r="33" spans="1:15" ht="13.5" customHeight="1" x14ac:dyDescent="0.25">
      <c r="A33" s="22" t="s">
        <v>137</v>
      </c>
      <c r="B33" s="40">
        <v>50005</v>
      </c>
      <c r="C33" s="23">
        <v>274.91000000000003</v>
      </c>
      <c r="D33" s="24">
        <v>1.75</v>
      </c>
      <c r="E33" s="24">
        <f t="shared" si="0"/>
        <v>12.561825000000001</v>
      </c>
      <c r="F33" s="24">
        <f t="shared" si="1"/>
        <v>21.884558971327813</v>
      </c>
      <c r="G33" s="24">
        <f t="shared" si="2"/>
        <v>0.13931096795250689</v>
      </c>
      <c r="H33" s="24">
        <f t="shared" si="3"/>
        <v>22.023869939280321</v>
      </c>
      <c r="I33" s="25">
        <f t="shared" si="4"/>
        <v>67854.374100000001</v>
      </c>
      <c r="J33" s="25">
        <f t="shared" si="5"/>
        <v>1494415.9099896711</v>
      </c>
      <c r="K33" s="25">
        <f t="shared" si="6"/>
        <v>557417.13442614733</v>
      </c>
      <c r="L33" s="25">
        <v>0</v>
      </c>
      <c r="M33" s="25">
        <f t="shared" si="7"/>
        <v>2051833.0444158185</v>
      </c>
      <c r="N33" s="25">
        <v>0</v>
      </c>
      <c r="O33" s="25">
        <f t="shared" si="8"/>
        <v>2051833.0444158185</v>
      </c>
    </row>
    <row r="34" spans="1:15" ht="13.5" customHeight="1" x14ac:dyDescent="0.25">
      <c r="A34" s="22" t="s">
        <v>160</v>
      </c>
      <c r="B34" s="40">
        <v>59003</v>
      </c>
      <c r="C34" s="23">
        <v>191</v>
      </c>
      <c r="D34" s="24">
        <v>0</v>
      </c>
      <c r="E34" s="24">
        <f t="shared" si="0"/>
        <v>12</v>
      </c>
      <c r="F34" s="24">
        <f t="shared" si="1"/>
        <v>15.916666666666666</v>
      </c>
      <c r="G34" s="24">
        <f t="shared" si="2"/>
        <v>0</v>
      </c>
      <c r="H34" s="24">
        <f t="shared" si="3"/>
        <v>15.916666666666666</v>
      </c>
      <c r="I34" s="25">
        <f t="shared" si="4"/>
        <v>67854.374100000001</v>
      </c>
      <c r="J34" s="25">
        <f t="shared" si="5"/>
        <v>1080015.4544249999</v>
      </c>
      <c r="K34" s="25">
        <f t="shared" si="6"/>
        <v>402845.76450052497</v>
      </c>
      <c r="L34" s="25">
        <v>0</v>
      </c>
      <c r="M34" s="25">
        <f t="shared" si="7"/>
        <v>1482861.218925525</v>
      </c>
      <c r="N34" s="25">
        <v>0</v>
      </c>
      <c r="O34" s="25">
        <f t="shared" si="8"/>
        <v>1482861.218925525</v>
      </c>
    </row>
    <row r="35" spans="1:15" ht="13.5" customHeight="1" x14ac:dyDescent="0.25">
      <c r="A35" s="22" t="s">
        <v>74</v>
      </c>
      <c r="B35" s="40">
        <v>21003</v>
      </c>
      <c r="C35" s="23">
        <v>267</v>
      </c>
      <c r="D35" s="24">
        <v>0.5</v>
      </c>
      <c r="E35" s="24">
        <f t="shared" si="0"/>
        <v>12.5025</v>
      </c>
      <c r="F35" s="24">
        <f t="shared" si="1"/>
        <v>21.355728854229156</v>
      </c>
      <c r="G35" s="24">
        <f t="shared" si="2"/>
        <v>3.9992001599680069E-2</v>
      </c>
      <c r="H35" s="24">
        <f t="shared" si="3"/>
        <v>21.395720855828834</v>
      </c>
      <c r="I35" s="25">
        <f t="shared" si="4"/>
        <v>67854.374100000001</v>
      </c>
      <c r="J35" s="25">
        <f t="shared" si="5"/>
        <v>1451793.2470905818</v>
      </c>
      <c r="K35" s="25">
        <f t="shared" si="6"/>
        <v>541518.88116478699</v>
      </c>
      <c r="L35" s="25">
        <v>0</v>
      </c>
      <c r="M35" s="25">
        <f t="shared" si="7"/>
        <v>1993312.1282553687</v>
      </c>
      <c r="N35" s="25">
        <v>0</v>
      </c>
      <c r="O35" s="25">
        <f t="shared" si="8"/>
        <v>1993312.1282553687</v>
      </c>
    </row>
    <row r="36" spans="1:15" ht="13.5" customHeight="1" x14ac:dyDescent="0.25">
      <c r="A36" s="22" t="s">
        <v>63</v>
      </c>
      <c r="B36" s="40">
        <v>16001</v>
      </c>
      <c r="C36" s="23">
        <v>922.99</v>
      </c>
      <c r="D36" s="24">
        <v>0.25</v>
      </c>
      <c r="E36" s="24">
        <f t="shared" si="0"/>
        <v>15</v>
      </c>
      <c r="F36" s="24">
        <f t="shared" si="1"/>
        <v>61.532666666666664</v>
      </c>
      <c r="G36" s="24">
        <f t="shared" si="2"/>
        <v>1.6666666666666666E-2</v>
      </c>
      <c r="H36" s="24">
        <f t="shared" si="3"/>
        <v>61.54933333333333</v>
      </c>
      <c r="I36" s="25">
        <f t="shared" si="4"/>
        <v>67854.374100000001</v>
      </c>
      <c r="J36" s="25">
        <f t="shared" si="5"/>
        <v>4176391.4896056</v>
      </c>
      <c r="K36" s="25">
        <f t="shared" si="6"/>
        <v>1557794.0256228887</v>
      </c>
      <c r="L36" s="25">
        <v>0</v>
      </c>
      <c r="M36" s="25">
        <f t="shared" si="7"/>
        <v>5734185.5152284885</v>
      </c>
      <c r="N36" s="25">
        <v>0</v>
      </c>
      <c r="O36" s="25">
        <f t="shared" si="8"/>
        <v>5734185.5152284885</v>
      </c>
    </row>
    <row r="37" spans="1:15" ht="13.5" customHeight="1" x14ac:dyDescent="0.25">
      <c r="A37" s="22" t="s">
        <v>168</v>
      </c>
      <c r="B37" s="40">
        <v>61008</v>
      </c>
      <c r="C37" s="23">
        <v>1375.5</v>
      </c>
      <c r="D37" s="24">
        <v>5.25</v>
      </c>
      <c r="E37" s="24">
        <f t="shared" si="0"/>
        <v>15</v>
      </c>
      <c r="F37" s="24">
        <f t="shared" si="1"/>
        <v>91.7</v>
      </c>
      <c r="G37" s="24">
        <f t="shared" si="2"/>
        <v>0.35</v>
      </c>
      <c r="H37" s="24">
        <f t="shared" si="3"/>
        <v>92.05</v>
      </c>
      <c r="I37" s="25">
        <f t="shared" si="4"/>
        <v>67854.374100000001</v>
      </c>
      <c r="J37" s="25">
        <f t="shared" si="5"/>
        <v>6245995.1359049994</v>
      </c>
      <c r="K37" s="25">
        <f t="shared" si="6"/>
        <v>2329756.1856925646</v>
      </c>
      <c r="L37" s="25">
        <v>0</v>
      </c>
      <c r="M37" s="25">
        <f t="shared" si="7"/>
        <v>8575751.321597565</v>
      </c>
      <c r="N37" s="25">
        <v>0</v>
      </c>
      <c r="O37" s="25">
        <f t="shared" si="8"/>
        <v>8575751.321597565</v>
      </c>
    </row>
    <row r="38" spans="1:15" ht="13.5" customHeight="1" x14ac:dyDescent="0.25">
      <c r="A38" s="22" t="s">
        <v>105</v>
      </c>
      <c r="B38" s="40">
        <v>38002</v>
      </c>
      <c r="C38" s="23">
        <v>298.26</v>
      </c>
      <c r="D38" s="24">
        <v>0.25</v>
      </c>
      <c r="E38" s="24">
        <f t="shared" ref="E38:E69" si="9">IF(C38&lt;200,12,IF(C38&gt;600,15,(C38*0.0075)+10.5))</f>
        <v>12.73695</v>
      </c>
      <c r="F38" s="24">
        <f t="shared" ref="F38:F69" si="10">C38/E38</f>
        <v>23.416909071638027</v>
      </c>
      <c r="G38" s="24">
        <f t="shared" ref="G38:G69" si="11">D38/E38</f>
        <v>1.962793290387416E-2</v>
      </c>
      <c r="H38" s="24">
        <f t="shared" ref="H38:H69" si="12">F38+G38</f>
        <v>23.436537004541901</v>
      </c>
      <c r="I38" s="25">
        <f t="shared" ref="I38:I69" si="13">$I$4*1.29</f>
        <v>67854.374100000001</v>
      </c>
      <c r="J38" s="25">
        <f t="shared" ref="J38:J69" si="14">H38*I38</f>
        <v>1590271.5495146795</v>
      </c>
      <c r="K38" s="25">
        <f t="shared" ref="K38:K69" si="15">J38*0.373</f>
        <v>593171.28796897549</v>
      </c>
      <c r="L38" s="25">
        <v>0</v>
      </c>
      <c r="M38" s="25">
        <f t="shared" ref="M38:M69" si="16">J38+K38+L38</f>
        <v>2183442.8374836547</v>
      </c>
      <c r="N38" s="25">
        <v>0</v>
      </c>
      <c r="O38" s="25">
        <f t="shared" ref="O38:O69" si="17">IF(N38=0,M38,N38)</f>
        <v>2183442.8374836547</v>
      </c>
    </row>
    <row r="39" spans="1:15" ht="13.5" customHeight="1" x14ac:dyDescent="0.25">
      <c r="A39" s="22" t="s">
        <v>131</v>
      </c>
      <c r="B39" s="40">
        <v>49003</v>
      </c>
      <c r="C39" s="23">
        <v>988.38</v>
      </c>
      <c r="D39" s="24">
        <v>1</v>
      </c>
      <c r="E39" s="24">
        <f t="shared" si="9"/>
        <v>15</v>
      </c>
      <c r="F39" s="24">
        <f t="shared" si="10"/>
        <v>65.891999999999996</v>
      </c>
      <c r="G39" s="24">
        <f t="shared" si="11"/>
        <v>6.6666666666666666E-2</v>
      </c>
      <c r="H39" s="24">
        <f t="shared" si="12"/>
        <v>65.958666666666659</v>
      </c>
      <c r="I39" s="25">
        <f t="shared" si="13"/>
        <v>67854.374100000001</v>
      </c>
      <c r="J39" s="25">
        <f t="shared" si="14"/>
        <v>4475584.0431371992</v>
      </c>
      <c r="K39" s="25">
        <f t="shared" si="15"/>
        <v>1669392.8480901753</v>
      </c>
      <c r="L39" s="25">
        <v>0</v>
      </c>
      <c r="M39" s="25">
        <f t="shared" si="16"/>
        <v>6144976.8912273748</v>
      </c>
      <c r="N39" s="25">
        <v>0</v>
      </c>
      <c r="O39" s="25">
        <f t="shared" si="17"/>
        <v>6144976.8912273748</v>
      </c>
    </row>
    <row r="40" spans="1:15" ht="13.5" customHeight="1" x14ac:dyDescent="0.25">
      <c r="A40" s="22" t="s">
        <v>39</v>
      </c>
      <c r="B40" s="40">
        <v>5006</v>
      </c>
      <c r="C40" s="23">
        <v>391</v>
      </c>
      <c r="D40" s="24">
        <v>6</v>
      </c>
      <c r="E40" s="24">
        <f t="shared" si="9"/>
        <v>13.432500000000001</v>
      </c>
      <c r="F40" s="24">
        <f t="shared" si="10"/>
        <v>29.108505490415038</v>
      </c>
      <c r="G40" s="24">
        <f t="shared" si="11"/>
        <v>0.44667783361250696</v>
      </c>
      <c r="H40" s="24">
        <f t="shared" si="12"/>
        <v>29.555183324027546</v>
      </c>
      <c r="I40" s="25">
        <f t="shared" si="13"/>
        <v>67854.374100000001</v>
      </c>
      <c r="J40" s="25">
        <f t="shared" si="14"/>
        <v>2005448.4658626467</v>
      </c>
      <c r="K40" s="25">
        <f t="shared" si="15"/>
        <v>748032.27776676719</v>
      </c>
      <c r="L40" s="25">
        <v>0</v>
      </c>
      <c r="M40" s="25">
        <f t="shared" si="16"/>
        <v>2753480.7436294137</v>
      </c>
      <c r="N40" s="25">
        <v>0</v>
      </c>
      <c r="O40" s="25">
        <f t="shared" si="17"/>
        <v>2753480.7436294137</v>
      </c>
    </row>
    <row r="41" spans="1:15" ht="13.5" customHeight="1" x14ac:dyDescent="0.25">
      <c r="A41" s="22" t="s">
        <v>70</v>
      </c>
      <c r="B41" s="40">
        <v>19004</v>
      </c>
      <c r="C41" s="23">
        <v>529</v>
      </c>
      <c r="D41" s="24">
        <v>1</v>
      </c>
      <c r="E41" s="24">
        <f t="shared" si="9"/>
        <v>14.467499999999999</v>
      </c>
      <c r="F41" s="24">
        <f t="shared" si="10"/>
        <v>36.564714014169695</v>
      </c>
      <c r="G41" s="24">
        <f t="shared" si="11"/>
        <v>6.9120442370831175E-2</v>
      </c>
      <c r="H41" s="24">
        <f t="shared" si="12"/>
        <v>36.633834456540527</v>
      </c>
      <c r="I41" s="25">
        <f t="shared" si="13"/>
        <v>67854.374100000001</v>
      </c>
      <c r="J41" s="25">
        <f t="shared" si="14"/>
        <v>2485765.9079315709</v>
      </c>
      <c r="K41" s="25">
        <f t="shared" si="15"/>
        <v>927190.68365847599</v>
      </c>
      <c r="L41" s="25">
        <v>0</v>
      </c>
      <c r="M41" s="25">
        <f t="shared" si="16"/>
        <v>3412956.5915900469</v>
      </c>
      <c r="N41" s="25">
        <v>0</v>
      </c>
      <c r="O41" s="25">
        <f t="shared" si="17"/>
        <v>3412956.5915900469</v>
      </c>
    </row>
    <row r="42" spans="1:15" ht="13.5" customHeight="1" x14ac:dyDescent="0.25">
      <c r="A42" s="22" t="s">
        <v>153</v>
      </c>
      <c r="B42" s="40">
        <v>56002</v>
      </c>
      <c r="C42" s="23">
        <v>143</v>
      </c>
      <c r="D42" s="24">
        <v>4.75</v>
      </c>
      <c r="E42" s="24">
        <f t="shared" si="9"/>
        <v>12</v>
      </c>
      <c r="F42" s="24">
        <f t="shared" si="10"/>
        <v>11.916666666666666</v>
      </c>
      <c r="G42" s="24">
        <f t="shared" si="11"/>
        <v>0.39583333333333331</v>
      </c>
      <c r="H42" s="24">
        <f t="shared" si="12"/>
        <v>12.3125</v>
      </c>
      <c r="I42" s="25">
        <f t="shared" si="13"/>
        <v>67854.374100000001</v>
      </c>
      <c r="J42" s="25">
        <f t="shared" si="14"/>
        <v>835456.98110624996</v>
      </c>
      <c r="K42" s="25">
        <f t="shared" si="15"/>
        <v>311625.45395263121</v>
      </c>
      <c r="L42" s="25">
        <v>0</v>
      </c>
      <c r="M42" s="25">
        <f t="shared" si="16"/>
        <v>1147082.4350588811</v>
      </c>
      <c r="N42" s="25">
        <v>0</v>
      </c>
      <c r="O42" s="25">
        <f t="shared" si="17"/>
        <v>1147082.4350588811</v>
      </c>
    </row>
    <row r="43" spans="1:15" ht="13.5" customHeight="1" x14ac:dyDescent="0.25">
      <c r="A43" s="22" t="s">
        <v>138</v>
      </c>
      <c r="B43" s="40">
        <v>51001</v>
      </c>
      <c r="C43" s="23">
        <v>2804.14</v>
      </c>
      <c r="D43" s="24">
        <v>1.75</v>
      </c>
      <c r="E43" s="24">
        <f t="shared" si="9"/>
        <v>15</v>
      </c>
      <c r="F43" s="24">
        <f t="shared" si="10"/>
        <v>186.94266666666667</v>
      </c>
      <c r="G43" s="24">
        <f t="shared" si="11"/>
        <v>0.11666666666666667</v>
      </c>
      <c r="H43" s="24">
        <f t="shared" si="12"/>
        <v>187.05933333333334</v>
      </c>
      <c r="I43" s="25">
        <f t="shared" si="13"/>
        <v>67854.374100000001</v>
      </c>
      <c r="J43" s="25">
        <f t="shared" si="14"/>
        <v>12692793.9828966</v>
      </c>
      <c r="K43" s="25">
        <f t="shared" si="15"/>
        <v>4734412.1556204315</v>
      </c>
      <c r="L43" s="25">
        <v>0</v>
      </c>
      <c r="M43" s="25">
        <f t="shared" si="16"/>
        <v>17427206.13851703</v>
      </c>
      <c r="N43" s="25">
        <v>0</v>
      </c>
      <c r="O43" s="25">
        <f t="shared" si="17"/>
        <v>17427206.13851703</v>
      </c>
    </row>
    <row r="44" spans="1:15" ht="13.5" customHeight="1" x14ac:dyDescent="0.25">
      <c r="A44" s="22" t="s">
        <v>173</v>
      </c>
      <c r="B44" s="40">
        <v>64002</v>
      </c>
      <c r="C44" s="23">
        <v>369</v>
      </c>
      <c r="D44" s="24">
        <v>0</v>
      </c>
      <c r="E44" s="24">
        <f t="shared" si="9"/>
        <v>13.2675</v>
      </c>
      <c r="F44" s="24">
        <f t="shared" si="10"/>
        <v>27.81232334652346</v>
      </c>
      <c r="G44" s="24">
        <f t="shared" si="11"/>
        <v>0</v>
      </c>
      <c r="H44" s="24">
        <f t="shared" si="12"/>
        <v>27.81232334652346</v>
      </c>
      <c r="I44" s="25">
        <f t="shared" si="13"/>
        <v>67854.374100000001</v>
      </c>
      <c r="J44" s="25">
        <f t="shared" si="14"/>
        <v>1887187.7929451668</v>
      </c>
      <c r="K44" s="25">
        <f t="shared" si="15"/>
        <v>703921.04676854727</v>
      </c>
      <c r="L44" s="25">
        <v>0</v>
      </c>
      <c r="M44" s="25">
        <f t="shared" si="16"/>
        <v>2591108.8397137141</v>
      </c>
      <c r="N44" s="25">
        <v>0</v>
      </c>
      <c r="O44" s="25">
        <f t="shared" si="17"/>
        <v>2591108.8397137141</v>
      </c>
    </row>
    <row r="45" spans="1:15" ht="13.5" customHeight="1" x14ac:dyDescent="0.25">
      <c r="A45" s="22" t="s">
        <v>71</v>
      </c>
      <c r="B45" s="40">
        <v>20001</v>
      </c>
      <c r="C45" s="23">
        <v>347.84</v>
      </c>
      <c r="D45" s="24">
        <v>0</v>
      </c>
      <c r="E45" s="24">
        <f t="shared" si="9"/>
        <v>13.108799999999999</v>
      </c>
      <c r="F45" s="24">
        <f t="shared" si="10"/>
        <v>26.534846820456487</v>
      </c>
      <c r="G45" s="24">
        <f t="shared" si="11"/>
        <v>0</v>
      </c>
      <c r="H45" s="24">
        <f t="shared" si="12"/>
        <v>26.534846820456487</v>
      </c>
      <c r="I45" s="25">
        <f t="shared" si="13"/>
        <v>67854.374100000001</v>
      </c>
      <c r="J45" s="25">
        <f t="shared" si="14"/>
        <v>1800505.42284145</v>
      </c>
      <c r="K45" s="25">
        <f t="shared" si="15"/>
        <v>671588.52271986089</v>
      </c>
      <c r="L45" s="25">
        <v>0</v>
      </c>
      <c r="M45" s="25">
        <f t="shared" si="16"/>
        <v>2472093.9455613107</v>
      </c>
      <c r="N45" s="25">
        <v>0</v>
      </c>
      <c r="O45" s="25">
        <f t="shared" si="17"/>
        <v>2472093.9455613107</v>
      </c>
    </row>
    <row r="46" spans="1:15" ht="13.5" customHeight="1" x14ac:dyDescent="0.25">
      <c r="A46" s="22" t="s">
        <v>78</v>
      </c>
      <c r="B46" s="40">
        <v>23001</v>
      </c>
      <c r="C46" s="23">
        <v>159</v>
      </c>
      <c r="D46" s="24">
        <v>0.5</v>
      </c>
      <c r="E46" s="24">
        <f t="shared" si="9"/>
        <v>12</v>
      </c>
      <c r="F46" s="24">
        <f t="shared" si="10"/>
        <v>13.25</v>
      </c>
      <c r="G46" s="24">
        <f t="shared" si="11"/>
        <v>4.1666666666666664E-2</v>
      </c>
      <c r="H46" s="24">
        <f t="shared" si="12"/>
        <v>13.291666666666666</v>
      </c>
      <c r="I46" s="25">
        <f t="shared" si="13"/>
        <v>67854.374100000001</v>
      </c>
      <c r="J46" s="25">
        <f t="shared" si="14"/>
        <v>901897.72241249995</v>
      </c>
      <c r="K46" s="25">
        <f t="shared" si="15"/>
        <v>336407.8504598625</v>
      </c>
      <c r="L46" s="25">
        <v>0</v>
      </c>
      <c r="M46" s="25">
        <f t="shared" si="16"/>
        <v>1238305.5728723626</v>
      </c>
      <c r="N46" s="25">
        <v>0</v>
      </c>
      <c r="O46" s="25">
        <f t="shared" si="17"/>
        <v>1238305.5728723626</v>
      </c>
    </row>
    <row r="47" spans="1:15" ht="13.5" customHeight="1" x14ac:dyDescent="0.25">
      <c r="A47" s="22" t="s">
        <v>76</v>
      </c>
      <c r="B47" s="40">
        <v>22005</v>
      </c>
      <c r="C47" s="23">
        <v>130</v>
      </c>
      <c r="D47" s="24">
        <v>0.5</v>
      </c>
      <c r="E47" s="24">
        <f t="shared" si="9"/>
        <v>12</v>
      </c>
      <c r="F47" s="24">
        <f t="shared" si="10"/>
        <v>10.833333333333334</v>
      </c>
      <c r="G47" s="24">
        <f t="shared" si="11"/>
        <v>4.1666666666666664E-2</v>
      </c>
      <c r="H47" s="24">
        <f t="shared" si="12"/>
        <v>10.875</v>
      </c>
      <c r="I47" s="25">
        <f t="shared" si="13"/>
        <v>67854.374100000001</v>
      </c>
      <c r="J47" s="25">
        <f t="shared" si="14"/>
        <v>737916.31833749998</v>
      </c>
      <c r="K47" s="25">
        <f t="shared" si="15"/>
        <v>275242.7867398875</v>
      </c>
      <c r="L47" s="25">
        <v>0</v>
      </c>
      <c r="M47" s="25">
        <f t="shared" si="16"/>
        <v>1013159.1050773875</v>
      </c>
      <c r="N47" s="25">
        <v>0</v>
      </c>
      <c r="O47" s="25">
        <f t="shared" si="17"/>
        <v>1013159.1050773875</v>
      </c>
    </row>
    <row r="48" spans="1:15" ht="13.5" customHeight="1" x14ac:dyDescent="0.25">
      <c r="A48" s="22" t="s">
        <v>64</v>
      </c>
      <c r="B48" s="40">
        <v>16002</v>
      </c>
      <c r="C48" s="23">
        <v>11</v>
      </c>
      <c r="D48" s="24">
        <v>0</v>
      </c>
      <c r="E48" s="24">
        <f t="shared" si="9"/>
        <v>12</v>
      </c>
      <c r="F48" s="24">
        <f t="shared" si="10"/>
        <v>0.91666666666666663</v>
      </c>
      <c r="G48" s="24">
        <f t="shared" si="11"/>
        <v>0</v>
      </c>
      <c r="H48" s="24">
        <f t="shared" si="12"/>
        <v>0.91666666666666663</v>
      </c>
      <c r="I48" s="25">
        <f t="shared" si="13"/>
        <v>67854.374100000001</v>
      </c>
      <c r="J48" s="25">
        <f t="shared" si="14"/>
        <v>62199.842924999997</v>
      </c>
      <c r="K48" s="25">
        <f t="shared" si="15"/>
        <v>23200.541411024999</v>
      </c>
      <c r="L48" s="25">
        <v>0</v>
      </c>
      <c r="M48" s="25">
        <f t="shared" si="16"/>
        <v>85400.384336024988</v>
      </c>
      <c r="N48" s="25">
        <v>0</v>
      </c>
      <c r="O48" s="25">
        <f t="shared" si="17"/>
        <v>85400.384336024988</v>
      </c>
    </row>
    <row r="49" spans="1:15" ht="13.5" customHeight="1" x14ac:dyDescent="0.25">
      <c r="A49" s="22" t="s">
        <v>167</v>
      </c>
      <c r="B49" s="40">
        <v>61007</v>
      </c>
      <c r="C49" s="23">
        <v>693</v>
      </c>
      <c r="D49" s="24">
        <v>1</v>
      </c>
      <c r="E49" s="24">
        <f t="shared" si="9"/>
        <v>15</v>
      </c>
      <c r="F49" s="24">
        <f t="shared" si="10"/>
        <v>46.2</v>
      </c>
      <c r="G49" s="24">
        <f t="shared" si="11"/>
        <v>6.6666666666666666E-2</v>
      </c>
      <c r="H49" s="24">
        <f t="shared" si="12"/>
        <v>46.266666666666673</v>
      </c>
      <c r="I49" s="25">
        <f t="shared" si="13"/>
        <v>67854.374100000001</v>
      </c>
      <c r="J49" s="25">
        <f t="shared" si="14"/>
        <v>3139395.7083600005</v>
      </c>
      <c r="K49" s="25">
        <f t="shared" si="15"/>
        <v>1170994.5992182803</v>
      </c>
      <c r="L49" s="25">
        <v>0</v>
      </c>
      <c r="M49" s="25">
        <f t="shared" si="16"/>
        <v>4310390.3075782806</v>
      </c>
      <c r="N49" s="25">
        <v>0</v>
      </c>
      <c r="O49" s="25">
        <f t="shared" si="17"/>
        <v>4310390.3075782806</v>
      </c>
    </row>
    <row r="50" spans="1:15" ht="13.5" customHeight="1" x14ac:dyDescent="0.25">
      <c r="A50" s="22" t="s">
        <v>37</v>
      </c>
      <c r="B50" s="40">
        <v>5003</v>
      </c>
      <c r="C50" s="23">
        <v>347</v>
      </c>
      <c r="D50" s="24">
        <v>9.75</v>
      </c>
      <c r="E50" s="24">
        <f t="shared" si="9"/>
        <v>13.102499999999999</v>
      </c>
      <c r="F50" s="24">
        <f t="shared" si="10"/>
        <v>26.483495516122879</v>
      </c>
      <c r="G50" s="24">
        <f t="shared" si="11"/>
        <v>0.74413279908414431</v>
      </c>
      <c r="H50" s="24">
        <f t="shared" si="12"/>
        <v>27.227628315207024</v>
      </c>
      <c r="I50" s="25">
        <f t="shared" si="13"/>
        <v>67854.374100000001</v>
      </c>
      <c r="J50" s="25">
        <f t="shared" si="14"/>
        <v>1847513.6775558102</v>
      </c>
      <c r="K50" s="25">
        <f t="shared" si="15"/>
        <v>689122.60172831721</v>
      </c>
      <c r="L50" s="25">
        <v>0</v>
      </c>
      <c r="M50" s="25">
        <f t="shared" si="16"/>
        <v>2536636.2792841275</v>
      </c>
      <c r="N50" s="25">
        <v>0</v>
      </c>
      <c r="O50" s="25">
        <f t="shared" si="17"/>
        <v>2536636.2792841275</v>
      </c>
    </row>
    <row r="51" spans="1:15" ht="13.5" customHeight="1" x14ac:dyDescent="0.25">
      <c r="A51" s="22" t="s">
        <v>89</v>
      </c>
      <c r="B51" s="40">
        <v>28002</v>
      </c>
      <c r="C51" s="23">
        <v>262.13</v>
      </c>
      <c r="D51" s="24">
        <v>1.75</v>
      </c>
      <c r="E51" s="24">
        <f t="shared" si="9"/>
        <v>12.465975</v>
      </c>
      <c r="F51" s="24">
        <f t="shared" si="10"/>
        <v>21.027637228536076</v>
      </c>
      <c r="G51" s="24">
        <f t="shared" si="11"/>
        <v>0.14038212013099657</v>
      </c>
      <c r="H51" s="24">
        <f t="shared" si="12"/>
        <v>21.168019348667073</v>
      </c>
      <c r="I51" s="25">
        <f t="shared" si="13"/>
        <v>67854.374100000001</v>
      </c>
      <c r="J51" s="25">
        <f t="shared" si="14"/>
        <v>1436342.7038404939</v>
      </c>
      <c r="K51" s="25">
        <f t="shared" si="15"/>
        <v>535755.82853250427</v>
      </c>
      <c r="L51" s="25">
        <v>0</v>
      </c>
      <c r="M51" s="25">
        <f t="shared" si="16"/>
        <v>1972098.5323729981</v>
      </c>
      <c r="N51" s="25">
        <v>0</v>
      </c>
      <c r="O51" s="25">
        <f t="shared" si="17"/>
        <v>1972098.5323729981</v>
      </c>
    </row>
    <row r="52" spans="1:15" ht="13.5" customHeight="1" x14ac:dyDescent="0.25">
      <c r="A52" s="22" t="s">
        <v>65</v>
      </c>
      <c r="B52" s="40">
        <v>17001</v>
      </c>
      <c r="C52" s="23">
        <v>274</v>
      </c>
      <c r="D52" s="24">
        <v>0.5</v>
      </c>
      <c r="E52" s="24">
        <f t="shared" si="9"/>
        <v>12.555</v>
      </c>
      <c r="F52" s="24">
        <f t="shared" si="10"/>
        <v>21.823974512146556</v>
      </c>
      <c r="G52" s="24">
        <f t="shared" si="11"/>
        <v>3.9824771007566706E-2</v>
      </c>
      <c r="H52" s="24">
        <f t="shared" si="12"/>
        <v>21.863799283154123</v>
      </c>
      <c r="I52" s="25">
        <f t="shared" si="13"/>
        <v>67854.374100000001</v>
      </c>
      <c r="J52" s="25">
        <f t="shared" si="14"/>
        <v>1483554.4158064516</v>
      </c>
      <c r="K52" s="25">
        <f t="shared" si="15"/>
        <v>553365.79709580645</v>
      </c>
      <c r="L52" s="25">
        <v>0</v>
      </c>
      <c r="M52" s="25">
        <f t="shared" si="16"/>
        <v>2036920.2129022582</v>
      </c>
      <c r="N52" s="25">
        <v>0</v>
      </c>
      <c r="O52" s="25">
        <f t="shared" si="17"/>
        <v>2036920.2129022582</v>
      </c>
    </row>
    <row r="53" spans="1:15" ht="13.5" customHeight="1" x14ac:dyDescent="0.25">
      <c r="A53" s="22" t="s">
        <v>121</v>
      </c>
      <c r="B53" s="40">
        <v>44001</v>
      </c>
      <c r="C53" s="23">
        <v>154.19999999999999</v>
      </c>
      <c r="D53" s="24">
        <v>0.25</v>
      </c>
      <c r="E53" s="24">
        <f t="shared" si="9"/>
        <v>12</v>
      </c>
      <c r="F53" s="24">
        <f t="shared" si="10"/>
        <v>12.85</v>
      </c>
      <c r="G53" s="24">
        <f t="shared" si="11"/>
        <v>2.0833333333333332E-2</v>
      </c>
      <c r="H53" s="24">
        <f t="shared" si="12"/>
        <v>12.870833333333334</v>
      </c>
      <c r="I53" s="25">
        <f t="shared" si="13"/>
        <v>67854.374100000001</v>
      </c>
      <c r="J53" s="25">
        <f t="shared" si="14"/>
        <v>873342.33997874998</v>
      </c>
      <c r="K53" s="25">
        <f t="shared" si="15"/>
        <v>325756.69281207374</v>
      </c>
      <c r="L53" s="25">
        <v>0</v>
      </c>
      <c r="M53" s="25">
        <f t="shared" si="16"/>
        <v>1199099.0327908238</v>
      </c>
      <c r="N53" s="25">
        <v>0</v>
      </c>
      <c r="O53" s="25">
        <f t="shared" si="17"/>
        <v>1199099.0327908238</v>
      </c>
    </row>
    <row r="54" spans="1:15" ht="13.5" customHeight="1" x14ac:dyDescent="0.25">
      <c r="A54" s="22" t="s">
        <v>126</v>
      </c>
      <c r="B54" s="40">
        <v>46002</v>
      </c>
      <c r="C54" s="23">
        <v>168</v>
      </c>
      <c r="D54" s="24">
        <v>0</v>
      </c>
      <c r="E54" s="24">
        <f t="shared" si="9"/>
        <v>12</v>
      </c>
      <c r="F54" s="24">
        <f t="shared" si="10"/>
        <v>14</v>
      </c>
      <c r="G54" s="24">
        <f t="shared" si="11"/>
        <v>0</v>
      </c>
      <c r="H54" s="24">
        <f t="shared" si="12"/>
        <v>14</v>
      </c>
      <c r="I54" s="25">
        <f t="shared" si="13"/>
        <v>67854.374100000001</v>
      </c>
      <c r="J54" s="25">
        <f t="shared" si="14"/>
        <v>949961.23739999998</v>
      </c>
      <c r="K54" s="25">
        <f t="shared" si="15"/>
        <v>354335.54155019997</v>
      </c>
      <c r="L54" s="25">
        <v>0</v>
      </c>
      <c r="M54" s="25">
        <f t="shared" si="16"/>
        <v>1304296.7789502</v>
      </c>
      <c r="N54" s="25">
        <v>0</v>
      </c>
      <c r="O54" s="25">
        <f t="shared" si="17"/>
        <v>1304296.7789502</v>
      </c>
    </row>
    <row r="55" spans="1:15" ht="13.5" customHeight="1" x14ac:dyDescent="0.25">
      <c r="A55" s="22" t="s">
        <v>81</v>
      </c>
      <c r="B55" s="40">
        <v>24004</v>
      </c>
      <c r="C55" s="23">
        <v>359</v>
      </c>
      <c r="D55" s="24">
        <v>4</v>
      </c>
      <c r="E55" s="24">
        <f t="shared" si="9"/>
        <v>13.192499999999999</v>
      </c>
      <c r="F55" s="24">
        <f t="shared" si="10"/>
        <v>27.212431305666101</v>
      </c>
      <c r="G55" s="24">
        <f t="shared" si="11"/>
        <v>0.30320257722190641</v>
      </c>
      <c r="H55" s="24">
        <f t="shared" si="12"/>
        <v>27.515633882888007</v>
      </c>
      <c r="I55" s="25">
        <f t="shared" si="13"/>
        <v>67854.374100000001</v>
      </c>
      <c r="J55" s="25">
        <f t="shared" si="14"/>
        <v>1867056.1150881185</v>
      </c>
      <c r="K55" s="25">
        <f t="shared" si="15"/>
        <v>696411.93092786823</v>
      </c>
      <c r="L55" s="25">
        <v>0</v>
      </c>
      <c r="M55" s="25">
        <f t="shared" si="16"/>
        <v>2563468.0460159867</v>
      </c>
      <c r="N55" s="25">
        <v>0</v>
      </c>
      <c r="O55" s="25">
        <f t="shared" si="17"/>
        <v>2563468.0460159867</v>
      </c>
    </row>
    <row r="56" spans="1:15" ht="13.5" customHeight="1" x14ac:dyDescent="0.25">
      <c r="A56" s="22" t="s">
        <v>136</v>
      </c>
      <c r="B56" s="40">
        <v>50003</v>
      </c>
      <c r="C56" s="23">
        <v>723</v>
      </c>
      <c r="D56" s="24">
        <v>20.75</v>
      </c>
      <c r="E56" s="24">
        <f t="shared" si="9"/>
        <v>15</v>
      </c>
      <c r="F56" s="24">
        <f t="shared" si="10"/>
        <v>48.2</v>
      </c>
      <c r="G56" s="24">
        <f t="shared" si="11"/>
        <v>1.3833333333333333</v>
      </c>
      <c r="H56" s="24">
        <f t="shared" si="12"/>
        <v>49.583333333333336</v>
      </c>
      <c r="I56" s="25">
        <f t="shared" si="13"/>
        <v>67854.374100000001</v>
      </c>
      <c r="J56" s="25">
        <f t="shared" si="14"/>
        <v>3364446.0491250004</v>
      </c>
      <c r="K56" s="25">
        <f t="shared" si="15"/>
        <v>1254938.3763236252</v>
      </c>
      <c r="L56" s="25">
        <v>0</v>
      </c>
      <c r="M56" s="25">
        <f t="shared" si="16"/>
        <v>4619384.4254486253</v>
      </c>
      <c r="N56" s="25">
        <v>0</v>
      </c>
      <c r="O56" s="25">
        <f t="shared" si="17"/>
        <v>4619384.4254486253</v>
      </c>
    </row>
    <row r="57" spans="1:15" ht="13.5" customHeight="1" x14ac:dyDescent="0.25">
      <c r="A57" s="22" t="s">
        <v>56</v>
      </c>
      <c r="B57" s="40">
        <v>14001</v>
      </c>
      <c r="C57" s="23">
        <v>293.05</v>
      </c>
      <c r="D57" s="24">
        <v>0</v>
      </c>
      <c r="E57" s="24">
        <f t="shared" si="9"/>
        <v>12.697875</v>
      </c>
      <c r="F57" s="24">
        <f t="shared" si="10"/>
        <v>23.078664737209966</v>
      </c>
      <c r="G57" s="24">
        <f t="shared" si="11"/>
        <v>0</v>
      </c>
      <c r="H57" s="24">
        <f t="shared" si="12"/>
        <v>23.078664737209966</v>
      </c>
      <c r="I57" s="25">
        <f t="shared" si="13"/>
        <v>67854.374100000001</v>
      </c>
      <c r="J57" s="25">
        <f t="shared" si="14"/>
        <v>1565988.3508071231</v>
      </c>
      <c r="K57" s="25">
        <f t="shared" si="15"/>
        <v>584113.65485105687</v>
      </c>
      <c r="L57" s="25">
        <v>0</v>
      </c>
      <c r="M57" s="25">
        <f t="shared" si="16"/>
        <v>2150102.00565818</v>
      </c>
      <c r="N57" s="25">
        <v>0</v>
      </c>
      <c r="O57" s="25">
        <f t="shared" si="17"/>
        <v>2150102.00565818</v>
      </c>
    </row>
    <row r="58" spans="1:15" ht="13.5" customHeight="1" x14ac:dyDescent="0.25">
      <c r="A58" s="22" t="s">
        <v>41</v>
      </c>
      <c r="B58" s="40">
        <v>6002</v>
      </c>
      <c r="C58" s="23">
        <v>174</v>
      </c>
      <c r="D58" s="24">
        <v>0</v>
      </c>
      <c r="E58" s="24">
        <f t="shared" si="9"/>
        <v>12</v>
      </c>
      <c r="F58" s="24">
        <f t="shared" si="10"/>
        <v>14.5</v>
      </c>
      <c r="G58" s="24">
        <f t="shared" si="11"/>
        <v>0</v>
      </c>
      <c r="H58" s="24">
        <f t="shared" si="12"/>
        <v>14.5</v>
      </c>
      <c r="I58" s="25">
        <f t="shared" si="13"/>
        <v>67854.374100000001</v>
      </c>
      <c r="J58" s="25">
        <f t="shared" si="14"/>
        <v>983888.42445000005</v>
      </c>
      <c r="K58" s="25">
        <f t="shared" si="15"/>
        <v>366990.38231985003</v>
      </c>
      <c r="L58" s="25">
        <v>0</v>
      </c>
      <c r="M58" s="25">
        <f t="shared" si="16"/>
        <v>1350878.8067698502</v>
      </c>
      <c r="N58" s="25">
        <v>0</v>
      </c>
      <c r="O58" s="25">
        <f t="shared" si="17"/>
        <v>1350878.8067698502</v>
      </c>
    </row>
    <row r="59" spans="1:15" ht="13.5" customHeight="1" x14ac:dyDescent="0.25">
      <c r="A59" s="22" t="s">
        <v>96</v>
      </c>
      <c r="B59" s="40">
        <v>33001</v>
      </c>
      <c r="C59" s="23">
        <v>382.07</v>
      </c>
      <c r="D59" s="24">
        <v>9.5</v>
      </c>
      <c r="E59" s="24">
        <f t="shared" si="9"/>
        <v>13.365525</v>
      </c>
      <c r="F59" s="24">
        <f t="shared" si="10"/>
        <v>28.58623211583533</v>
      </c>
      <c r="G59" s="24">
        <f t="shared" si="11"/>
        <v>0.71078390111873646</v>
      </c>
      <c r="H59" s="24">
        <f t="shared" si="12"/>
        <v>29.297016016954068</v>
      </c>
      <c r="I59" s="25">
        <f t="shared" si="13"/>
        <v>67854.374100000001</v>
      </c>
      <c r="J59" s="25">
        <f t="shared" si="14"/>
        <v>1987930.6848280933</v>
      </c>
      <c r="K59" s="25">
        <f t="shared" si="15"/>
        <v>741498.14544087881</v>
      </c>
      <c r="L59" s="25">
        <v>0</v>
      </c>
      <c r="M59" s="25">
        <f t="shared" si="16"/>
        <v>2729428.8302689721</v>
      </c>
      <c r="N59" s="25">
        <v>0</v>
      </c>
      <c r="O59" s="25">
        <f t="shared" si="17"/>
        <v>2729428.8302689721</v>
      </c>
    </row>
    <row r="60" spans="1:15" ht="13.5" customHeight="1" x14ac:dyDescent="0.25">
      <c r="A60" s="22" t="s">
        <v>132</v>
      </c>
      <c r="B60" s="40">
        <v>49004</v>
      </c>
      <c r="C60" s="23">
        <v>465</v>
      </c>
      <c r="D60" s="24">
        <v>1.25</v>
      </c>
      <c r="E60" s="24">
        <f t="shared" si="9"/>
        <v>13.987500000000001</v>
      </c>
      <c r="F60" s="24">
        <f t="shared" si="10"/>
        <v>33.243967828418228</v>
      </c>
      <c r="G60" s="24">
        <f t="shared" si="11"/>
        <v>8.936550491510277E-2</v>
      </c>
      <c r="H60" s="24">
        <f t="shared" si="12"/>
        <v>33.333333333333329</v>
      </c>
      <c r="I60" s="25">
        <f t="shared" si="13"/>
        <v>67854.374100000001</v>
      </c>
      <c r="J60" s="25">
        <f t="shared" si="14"/>
        <v>2261812.4699999997</v>
      </c>
      <c r="K60" s="25">
        <f t="shared" si="15"/>
        <v>843656.05130999989</v>
      </c>
      <c r="L60" s="25">
        <v>0</v>
      </c>
      <c r="M60" s="25">
        <f t="shared" si="16"/>
        <v>3105468.5213099997</v>
      </c>
      <c r="N60" s="25">
        <v>0</v>
      </c>
      <c r="O60" s="25">
        <f t="shared" si="17"/>
        <v>3105468.5213099997</v>
      </c>
    </row>
    <row r="61" spans="1:15" ht="13.5" customHeight="1" x14ac:dyDescent="0.25">
      <c r="A61" s="22" t="s">
        <v>171</v>
      </c>
      <c r="B61" s="40">
        <v>63001</v>
      </c>
      <c r="C61" s="23">
        <v>275</v>
      </c>
      <c r="D61" s="24">
        <v>0.25</v>
      </c>
      <c r="E61" s="24">
        <f t="shared" si="9"/>
        <v>12.5625</v>
      </c>
      <c r="F61" s="24">
        <f t="shared" si="10"/>
        <v>21.890547263681594</v>
      </c>
      <c r="G61" s="24">
        <f t="shared" si="11"/>
        <v>1.9900497512437811E-2</v>
      </c>
      <c r="H61" s="24">
        <f t="shared" si="12"/>
        <v>21.910447761194032</v>
      </c>
      <c r="I61" s="25">
        <f t="shared" si="13"/>
        <v>67854.374100000001</v>
      </c>
      <c r="J61" s="25">
        <f t="shared" si="14"/>
        <v>1486719.7190865674</v>
      </c>
      <c r="K61" s="25">
        <f t="shared" si="15"/>
        <v>554546.45521928964</v>
      </c>
      <c r="L61" s="25">
        <v>0</v>
      </c>
      <c r="M61" s="25">
        <f t="shared" si="16"/>
        <v>2041266.1743058572</v>
      </c>
      <c r="N61" s="25">
        <v>0</v>
      </c>
      <c r="O61" s="25">
        <f t="shared" si="17"/>
        <v>2041266.1743058572</v>
      </c>
    </row>
    <row r="62" spans="1:15" ht="13.5" customHeight="1" x14ac:dyDescent="0.25">
      <c r="A62" s="22" t="s">
        <v>145</v>
      </c>
      <c r="B62" s="40">
        <v>53001</v>
      </c>
      <c r="C62" s="23">
        <v>228</v>
      </c>
      <c r="D62" s="24">
        <v>0.25</v>
      </c>
      <c r="E62" s="24">
        <f t="shared" si="9"/>
        <v>12.21</v>
      </c>
      <c r="F62" s="24">
        <f t="shared" si="10"/>
        <v>18.67321867321867</v>
      </c>
      <c r="G62" s="24">
        <f t="shared" si="11"/>
        <v>2.0475020475020474E-2</v>
      </c>
      <c r="H62" s="24">
        <f t="shared" si="12"/>
        <v>18.693693693693692</v>
      </c>
      <c r="I62" s="25">
        <f t="shared" si="13"/>
        <v>67854.374100000001</v>
      </c>
      <c r="J62" s="25">
        <f t="shared" si="14"/>
        <v>1268448.8852027026</v>
      </c>
      <c r="K62" s="25">
        <f t="shared" si="15"/>
        <v>473131.43418060808</v>
      </c>
      <c r="L62" s="25">
        <v>0</v>
      </c>
      <c r="M62" s="25">
        <f t="shared" si="16"/>
        <v>1741580.3193833106</v>
      </c>
      <c r="N62" s="25">
        <v>0</v>
      </c>
      <c r="O62" s="25">
        <f t="shared" si="17"/>
        <v>1741580.3193833106</v>
      </c>
    </row>
    <row r="63" spans="1:15" ht="12.75" customHeight="1" x14ac:dyDescent="0.25">
      <c r="A63" s="22" t="s">
        <v>85</v>
      </c>
      <c r="B63" s="40">
        <v>26004</v>
      </c>
      <c r="C63" s="23">
        <v>407</v>
      </c>
      <c r="D63" s="24">
        <v>0.25</v>
      </c>
      <c r="E63" s="24">
        <f t="shared" si="9"/>
        <v>13.5525</v>
      </c>
      <c r="F63" s="24">
        <f t="shared" si="10"/>
        <v>30.031359527762405</v>
      </c>
      <c r="G63" s="24">
        <f t="shared" si="11"/>
        <v>1.8446781036709093E-2</v>
      </c>
      <c r="H63" s="24">
        <f t="shared" si="12"/>
        <v>30.049806308799113</v>
      </c>
      <c r="I63" s="25">
        <f t="shared" si="13"/>
        <v>67854.374100000001</v>
      </c>
      <c r="J63" s="25">
        <f t="shared" si="14"/>
        <v>2039010.7989097952</v>
      </c>
      <c r="K63" s="25">
        <f t="shared" si="15"/>
        <v>760551.02799335367</v>
      </c>
      <c r="L63" s="25">
        <v>0</v>
      </c>
      <c r="M63" s="25">
        <f t="shared" si="16"/>
        <v>2799561.826903149</v>
      </c>
      <c r="N63" s="25">
        <v>0</v>
      </c>
      <c r="O63" s="25">
        <f t="shared" si="17"/>
        <v>2799561.826903149</v>
      </c>
    </row>
    <row r="64" spans="1:15" ht="13.5" customHeight="1" x14ac:dyDescent="0.25">
      <c r="A64" s="22" t="s">
        <v>43</v>
      </c>
      <c r="B64" s="40">
        <v>6006</v>
      </c>
      <c r="C64" s="23">
        <v>590.88</v>
      </c>
      <c r="D64" s="24">
        <v>2.25</v>
      </c>
      <c r="E64" s="24">
        <f t="shared" si="9"/>
        <v>14.9316</v>
      </c>
      <c r="F64" s="24">
        <f t="shared" si="10"/>
        <v>39.572450373704093</v>
      </c>
      <c r="G64" s="24">
        <f t="shared" si="11"/>
        <v>0.15068713332797556</v>
      </c>
      <c r="H64" s="24">
        <f t="shared" si="12"/>
        <v>39.723137507032071</v>
      </c>
      <c r="I64" s="25">
        <f t="shared" si="13"/>
        <v>67854.374100000001</v>
      </c>
      <c r="J64" s="25">
        <f t="shared" si="14"/>
        <v>2695388.6328278957</v>
      </c>
      <c r="K64" s="25">
        <f t="shared" si="15"/>
        <v>1005379.9600448051</v>
      </c>
      <c r="L64" s="25">
        <v>0</v>
      </c>
      <c r="M64" s="25">
        <f t="shared" si="16"/>
        <v>3700768.5928727007</v>
      </c>
      <c r="N64" s="25">
        <v>0</v>
      </c>
      <c r="O64" s="25">
        <f t="shared" si="17"/>
        <v>3700768.5928727007</v>
      </c>
    </row>
    <row r="65" spans="1:15" ht="13.5" customHeight="1" x14ac:dyDescent="0.25">
      <c r="A65" s="22" t="s">
        <v>87</v>
      </c>
      <c r="B65" s="40">
        <v>27001</v>
      </c>
      <c r="C65" s="23">
        <v>309</v>
      </c>
      <c r="D65" s="24">
        <v>0.25</v>
      </c>
      <c r="E65" s="24">
        <f t="shared" si="9"/>
        <v>12.817499999999999</v>
      </c>
      <c r="F65" s="24">
        <f t="shared" si="10"/>
        <v>24.107665301345818</v>
      </c>
      <c r="G65" s="24">
        <f t="shared" si="11"/>
        <v>1.9504583577140629E-2</v>
      </c>
      <c r="H65" s="24">
        <f t="shared" si="12"/>
        <v>24.12716988492296</v>
      </c>
      <c r="I65" s="25">
        <f t="shared" si="13"/>
        <v>67854.374100000001</v>
      </c>
      <c r="J65" s="25">
        <f t="shared" si="14"/>
        <v>1637134.0113458165</v>
      </c>
      <c r="K65" s="25">
        <f t="shared" si="15"/>
        <v>610650.98623198958</v>
      </c>
      <c r="L65" s="25">
        <v>0</v>
      </c>
      <c r="M65" s="25">
        <f t="shared" si="16"/>
        <v>2247784.997577806</v>
      </c>
      <c r="N65" s="25">
        <v>0</v>
      </c>
      <c r="O65" s="25">
        <f t="shared" si="17"/>
        <v>2247784.997577806</v>
      </c>
    </row>
    <row r="66" spans="1:15" ht="13.5" customHeight="1" x14ac:dyDescent="0.25">
      <c r="A66" s="22" t="s">
        <v>90</v>
      </c>
      <c r="B66" s="40">
        <v>28003</v>
      </c>
      <c r="C66" s="23">
        <v>838</v>
      </c>
      <c r="D66" s="24">
        <v>4.5</v>
      </c>
      <c r="E66" s="24">
        <f t="shared" si="9"/>
        <v>15</v>
      </c>
      <c r="F66" s="24">
        <f t="shared" si="10"/>
        <v>55.866666666666667</v>
      </c>
      <c r="G66" s="24">
        <f t="shared" si="11"/>
        <v>0.3</v>
      </c>
      <c r="H66" s="24">
        <f t="shared" si="12"/>
        <v>56.166666666666664</v>
      </c>
      <c r="I66" s="25">
        <f t="shared" si="13"/>
        <v>67854.374100000001</v>
      </c>
      <c r="J66" s="25">
        <f t="shared" si="14"/>
        <v>3811154.0119499997</v>
      </c>
      <c r="K66" s="25">
        <f t="shared" si="15"/>
        <v>1421560.4464573499</v>
      </c>
      <c r="L66" s="25">
        <v>0</v>
      </c>
      <c r="M66" s="25">
        <f t="shared" si="16"/>
        <v>5232714.4584073499</v>
      </c>
      <c r="N66" s="25">
        <v>0</v>
      </c>
      <c r="O66" s="25">
        <f t="shared" si="17"/>
        <v>5232714.4584073499</v>
      </c>
    </row>
    <row r="67" spans="1:15" ht="13.5" customHeight="1" x14ac:dyDescent="0.25">
      <c r="A67" s="22" t="s">
        <v>92</v>
      </c>
      <c r="B67" s="40">
        <v>30001</v>
      </c>
      <c r="C67" s="23">
        <v>382</v>
      </c>
      <c r="D67" s="24">
        <v>4.5</v>
      </c>
      <c r="E67" s="24">
        <f t="shared" si="9"/>
        <v>13.365</v>
      </c>
      <c r="F67" s="24">
        <f t="shared" si="10"/>
        <v>28.582117471006359</v>
      </c>
      <c r="G67" s="24">
        <f t="shared" si="11"/>
        <v>0.33670033670033672</v>
      </c>
      <c r="H67" s="24">
        <f t="shared" si="12"/>
        <v>28.918817807706695</v>
      </c>
      <c r="I67" s="25">
        <f t="shared" si="13"/>
        <v>67854.374100000001</v>
      </c>
      <c r="J67" s="25">
        <f t="shared" si="14"/>
        <v>1962268.282053872</v>
      </c>
      <c r="K67" s="25">
        <f t="shared" si="15"/>
        <v>731926.06920609425</v>
      </c>
      <c r="L67" s="25">
        <v>0</v>
      </c>
      <c r="M67" s="25">
        <f t="shared" si="16"/>
        <v>2694194.3512599664</v>
      </c>
      <c r="N67" s="25">
        <v>0</v>
      </c>
      <c r="O67" s="25">
        <f t="shared" si="17"/>
        <v>2694194.3512599664</v>
      </c>
    </row>
    <row r="68" spans="1:15" ht="13.5" customHeight="1" x14ac:dyDescent="0.25">
      <c r="A68" s="22" t="s">
        <v>94</v>
      </c>
      <c r="B68" s="40">
        <v>31001</v>
      </c>
      <c r="C68" s="23">
        <v>210.25</v>
      </c>
      <c r="D68" s="24">
        <v>0</v>
      </c>
      <c r="E68" s="24">
        <f t="shared" si="9"/>
        <v>12.076874999999999</v>
      </c>
      <c r="F68" s="24">
        <f t="shared" si="10"/>
        <v>17.409304973347826</v>
      </c>
      <c r="G68" s="24">
        <f t="shared" si="11"/>
        <v>0</v>
      </c>
      <c r="H68" s="24">
        <f t="shared" si="12"/>
        <v>17.409304973347826</v>
      </c>
      <c r="I68" s="25">
        <f t="shared" si="13"/>
        <v>67854.374100000001</v>
      </c>
      <c r="J68" s="25">
        <f t="shared" si="14"/>
        <v>1181297.4924825339</v>
      </c>
      <c r="K68" s="25">
        <f t="shared" si="15"/>
        <v>440623.96469598514</v>
      </c>
      <c r="L68" s="25">
        <v>0</v>
      </c>
      <c r="M68" s="25">
        <f t="shared" si="16"/>
        <v>1621921.4571785191</v>
      </c>
      <c r="N68" s="25">
        <v>0</v>
      </c>
      <c r="O68" s="25">
        <f t="shared" si="17"/>
        <v>1621921.4571785191</v>
      </c>
    </row>
    <row r="69" spans="1:15" ht="13.5" customHeight="1" x14ac:dyDescent="0.25">
      <c r="A69" s="22" t="s">
        <v>114</v>
      </c>
      <c r="B69" s="40">
        <v>41002</v>
      </c>
      <c r="C69" s="23">
        <v>5710.32</v>
      </c>
      <c r="D69" s="24">
        <v>25.75</v>
      </c>
      <c r="E69" s="24">
        <f t="shared" si="9"/>
        <v>15</v>
      </c>
      <c r="F69" s="24">
        <f t="shared" si="10"/>
        <v>380.68799999999999</v>
      </c>
      <c r="G69" s="24">
        <f t="shared" si="11"/>
        <v>1.7166666666666666</v>
      </c>
      <c r="H69" s="24">
        <f t="shared" si="12"/>
        <v>382.40466666666663</v>
      </c>
      <c r="I69" s="25">
        <f t="shared" si="13"/>
        <v>67854.374100000001</v>
      </c>
      <c r="J69" s="25">
        <f t="shared" si="14"/>
        <v>25947829.309585799</v>
      </c>
      <c r="K69" s="25">
        <f t="shared" si="15"/>
        <v>9678540.332475502</v>
      </c>
      <c r="L69" s="25">
        <v>0</v>
      </c>
      <c r="M69" s="25">
        <f t="shared" si="16"/>
        <v>35626369.642061301</v>
      </c>
      <c r="N69" s="25">
        <v>0</v>
      </c>
      <c r="O69" s="25">
        <f t="shared" si="17"/>
        <v>35626369.642061301</v>
      </c>
    </row>
    <row r="70" spans="1:15" ht="13.5" customHeight="1" x14ac:dyDescent="0.25">
      <c r="A70" s="22" t="s">
        <v>57</v>
      </c>
      <c r="B70" s="40">
        <v>14002</v>
      </c>
      <c r="C70" s="23">
        <v>181.01</v>
      </c>
      <c r="D70" s="24">
        <v>0</v>
      </c>
      <c r="E70" s="24">
        <f t="shared" ref="E70:E101" si="18">IF(C70&lt;200,12,IF(C70&gt;600,15,(C70*0.0075)+10.5))</f>
        <v>12</v>
      </c>
      <c r="F70" s="24">
        <f t="shared" ref="F70:F101" si="19">C70/E70</f>
        <v>15.084166666666667</v>
      </c>
      <c r="G70" s="24">
        <f t="shared" ref="G70:G101" si="20">D70/E70</f>
        <v>0</v>
      </c>
      <c r="H70" s="24">
        <f t="shared" ref="H70:H101" si="21">F70+G70</f>
        <v>15.084166666666667</v>
      </c>
      <c r="I70" s="25">
        <f t="shared" ref="I70:I101" si="22">$I$4*1.29</f>
        <v>67854.374100000001</v>
      </c>
      <c r="J70" s="25">
        <f t="shared" ref="J70:J101" si="23">H70*I70</f>
        <v>1023526.68798675</v>
      </c>
      <c r="K70" s="25">
        <f t="shared" ref="K70:K101" si="24">J70*0.373</f>
        <v>381775.45461905777</v>
      </c>
      <c r="L70" s="25">
        <v>0</v>
      </c>
      <c r="M70" s="25">
        <f t="shared" ref="M70:M101" si="25">J70+K70+L70</f>
        <v>1405302.1426058079</v>
      </c>
      <c r="N70" s="25">
        <v>0</v>
      </c>
      <c r="O70" s="25">
        <f t="shared" ref="O70:O101" si="26">IF(N70=0,M70,N70)</f>
        <v>1405302.1426058079</v>
      </c>
    </row>
    <row r="71" spans="1:15" ht="13.5" customHeight="1" x14ac:dyDescent="0.25">
      <c r="A71" s="22" t="s">
        <v>48</v>
      </c>
      <c r="B71" s="40">
        <v>10001</v>
      </c>
      <c r="C71" s="23">
        <v>125</v>
      </c>
      <c r="D71" s="24">
        <v>0</v>
      </c>
      <c r="E71" s="24">
        <f t="shared" si="18"/>
        <v>12</v>
      </c>
      <c r="F71" s="24">
        <f t="shared" si="19"/>
        <v>10.416666666666666</v>
      </c>
      <c r="G71" s="24">
        <f t="shared" si="20"/>
        <v>0</v>
      </c>
      <c r="H71" s="24">
        <f t="shared" si="21"/>
        <v>10.416666666666666</v>
      </c>
      <c r="I71" s="25">
        <f t="shared" si="22"/>
        <v>67854.374100000001</v>
      </c>
      <c r="J71" s="25">
        <f t="shared" si="23"/>
        <v>706816.39687499998</v>
      </c>
      <c r="K71" s="25">
        <f t="shared" si="24"/>
        <v>263642.516034375</v>
      </c>
      <c r="L71" s="25">
        <v>0</v>
      </c>
      <c r="M71" s="25">
        <f t="shared" si="25"/>
        <v>970458.91290937504</v>
      </c>
      <c r="N71" s="25">
        <v>0</v>
      </c>
      <c r="O71" s="25">
        <f t="shared" si="26"/>
        <v>970458.91290937504</v>
      </c>
    </row>
    <row r="72" spans="1:15" ht="13.5" customHeight="1" x14ac:dyDescent="0.25">
      <c r="A72" s="22" t="s">
        <v>100</v>
      </c>
      <c r="B72" s="40">
        <v>34002</v>
      </c>
      <c r="C72" s="23">
        <v>218</v>
      </c>
      <c r="D72" s="24">
        <v>0</v>
      </c>
      <c r="E72" s="24">
        <f t="shared" si="18"/>
        <v>12.135</v>
      </c>
      <c r="F72" s="24">
        <f t="shared" si="19"/>
        <v>17.96456530696333</v>
      </c>
      <c r="G72" s="24">
        <f t="shared" si="20"/>
        <v>0</v>
      </c>
      <c r="H72" s="24">
        <f t="shared" si="21"/>
        <v>17.96456530696333</v>
      </c>
      <c r="I72" s="25">
        <f t="shared" si="22"/>
        <v>67854.374100000001</v>
      </c>
      <c r="J72" s="25">
        <f t="shared" si="23"/>
        <v>1218974.3348825711</v>
      </c>
      <c r="K72" s="25">
        <f t="shared" si="24"/>
        <v>454677.42691119906</v>
      </c>
      <c r="L72" s="25">
        <v>0</v>
      </c>
      <c r="M72" s="25">
        <f t="shared" si="25"/>
        <v>1673651.7617937701</v>
      </c>
      <c r="N72" s="25">
        <v>0</v>
      </c>
      <c r="O72" s="25">
        <f t="shared" si="26"/>
        <v>1673651.7617937701</v>
      </c>
    </row>
    <row r="73" spans="1:15" ht="13.5" customHeight="1" x14ac:dyDescent="0.25">
      <c r="A73" s="22" t="s">
        <v>139</v>
      </c>
      <c r="B73" s="40">
        <v>51002</v>
      </c>
      <c r="C73" s="23">
        <v>502.55</v>
      </c>
      <c r="D73" s="24">
        <v>3.25</v>
      </c>
      <c r="E73" s="24">
        <f t="shared" si="18"/>
        <v>14.269124999999999</v>
      </c>
      <c r="F73" s="24">
        <f t="shared" si="19"/>
        <v>35.219398526538946</v>
      </c>
      <c r="G73" s="24">
        <f t="shared" si="20"/>
        <v>0.22776449151577272</v>
      </c>
      <c r="H73" s="24">
        <f t="shared" si="21"/>
        <v>35.447163018054717</v>
      </c>
      <c r="I73" s="25">
        <f t="shared" si="22"/>
        <v>67854.374100000001</v>
      </c>
      <c r="J73" s="25">
        <f t="shared" si="23"/>
        <v>2405245.06021077</v>
      </c>
      <c r="K73" s="25">
        <f t="shared" si="24"/>
        <v>897156.40745861724</v>
      </c>
      <c r="L73" s="25">
        <v>0</v>
      </c>
      <c r="M73" s="25">
        <f t="shared" si="25"/>
        <v>3302401.4676693873</v>
      </c>
      <c r="N73" s="25">
        <v>0</v>
      </c>
      <c r="O73" s="25">
        <f t="shared" si="26"/>
        <v>3302401.4676693873</v>
      </c>
    </row>
    <row r="74" spans="1:15" ht="13.5" customHeight="1" x14ac:dyDescent="0.25">
      <c r="A74" s="22" t="s">
        <v>155</v>
      </c>
      <c r="B74" s="40">
        <v>56006</v>
      </c>
      <c r="C74" s="23">
        <v>235.13</v>
      </c>
      <c r="D74" s="24">
        <v>5.75</v>
      </c>
      <c r="E74" s="24">
        <f t="shared" si="18"/>
        <v>12.263475</v>
      </c>
      <c r="F74" s="24">
        <f t="shared" si="19"/>
        <v>19.173195199566191</v>
      </c>
      <c r="G74" s="24">
        <f t="shared" si="20"/>
        <v>0.4688719959065436</v>
      </c>
      <c r="H74" s="24">
        <f t="shared" si="21"/>
        <v>19.642067195472734</v>
      </c>
      <c r="I74" s="25">
        <f t="shared" si="22"/>
        <v>67854.374100000001</v>
      </c>
      <c r="J74" s="25">
        <f t="shared" si="23"/>
        <v>1332800.1755789446</v>
      </c>
      <c r="K74" s="25">
        <f t="shared" si="24"/>
        <v>497134.46549094631</v>
      </c>
      <c r="L74" s="25">
        <v>0</v>
      </c>
      <c r="M74" s="25">
        <f t="shared" si="25"/>
        <v>1829934.6410698909</v>
      </c>
      <c r="N74" s="25">
        <v>0</v>
      </c>
      <c r="O74" s="25">
        <f t="shared" si="26"/>
        <v>1829934.6410698909</v>
      </c>
    </row>
    <row r="75" spans="1:15" ht="13.5" customHeight="1" x14ac:dyDescent="0.25">
      <c r="A75" s="22" t="s">
        <v>79</v>
      </c>
      <c r="B75" s="40">
        <v>23002</v>
      </c>
      <c r="C75" s="23">
        <v>765.86</v>
      </c>
      <c r="D75" s="24">
        <v>1</v>
      </c>
      <c r="E75" s="24">
        <f t="shared" si="18"/>
        <v>15</v>
      </c>
      <c r="F75" s="24">
        <f t="shared" si="19"/>
        <v>51.057333333333332</v>
      </c>
      <c r="G75" s="24">
        <f t="shared" si="20"/>
        <v>6.6666666666666666E-2</v>
      </c>
      <c r="H75" s="24">
        <f t="shared" si="21"/>
        <v>51.124000000000002</v>
      </c>
      <c r="I75" s="25">
        <f t="shared" si="22"/>
        <v>67854.374100000001</v>
      </c>
      <c r="J75" s="25">
        <f t="shared" si="23"/>
        <v>3468987.0214884002</v>
      </c>
      <c r="K75" s="25">
        <f t="shared" si="24"/>
        <v>1293932.1590151733</v>
      </c>
      <c r="L75" s="25">
        <v>0</v>
      </c>
      <c r="M75" s="25">
        <f t="shared" si="25"/>
        <v>4762919.1805035733</v>
      </c>
      <c r="N75" s="25">
        <v>0</v>
      </c>
      <c r="O75" s="25">
        <f t="shared" si="26"/>
        <v>4762919.1805035733</v>
      </c>
    </row>
    <row r="76" spans="1:15" ht="13.5" customHeight="1" x14ac:dyDescent="0.25">
      <c r="A76" s="22" t="s">
        <v>146</v>
      </c>
      <c r="B76" s="40">
        <v>53002</v>
      </c>
      <c r="C76" s="23">
        <v>104</v>
      </c>
      <c r="D76" s="24">
        <v>0</v>
      </c>
      <c r="E76" s="24">
        <f t="shared" si="18"/>
        <v>12</v>
      </c>
      <c r="F76" s="24">
        <f t="shared" si="19"/>
        <v>8.6666666666666661</v>
      </c>
      <c r="G76" s="24">
        <f t="shared" si="20"/>
        <v>0</v>
      </c>
      <c r="H76" s="24">
        <f t="shared" si="21"/>
        <v>8.6666666666666661</v>
      </c>
      <c r="I76" s="25">
        <f t="shared" si="22"/>
        <v>67854.374100000001</v>
      </c>
      <c r="J76" s="25">
        <f t="shared" si="23"/>
        <v>588071.24219999998</v>
      </c>
      <c r="K76" s="25">
        <f t="shared" si="24"/>
        <v>219350.57334059998</v>
      </c>
      <c r="L76" s="25">
        <v>0</v>
      </c>
      <c r="M76" s="25">
        <f t="shared" si="25"/>
        <v>807421.81554059999</v>
      </c>
      <c r="N76" s="25">
        <v>675007.04142857145</v>
      </c>
      <c r="O76" s="25">
        <f t="shared" si="26"/>
        <v>675007.04142857145</v>
      </c>
    </row>
    <row r="77" spans="1:15" ht="13.5" customHeight="1" x14ac:dyDescent="0.25">
      <c r="A77" s="22" t="s">
        <v>128</v>
      </c>
      <c r="B77" s="40">
        <v>48003</v>
      </c>
      <c r="C77" s="23">
        <v>348</v>
      </c>
      <c r="D77" s="24">
        <v>3.25</v>
      </c>
      <c r="E77" s="24">
        <f t="shared" si="18"/>
        <v>13.11</v>
      </c>
      <c r="F77" s="24">
        <f t="shared" si="19"/>
        <v>26.544622425629292</v>
      </c>
      <c r="G77" s="24">
        <f t="shared" si="20"/>
        <v>0.24790236460717011</v>
      </c>
      <c r="H77" s="24">
        <f t="shared" si="21"/>
        <v>26.792524790236463</v>
      </c>
      <c r="I77" s="25">
        <f t="shared" si="22"/>
        <v>67854.374100000001</v>
      </c>
      <c r="J77" s="25">
        <f t="shared" si="23"/>
        <v>1817990.000200229</v>
      </c>
      <c r="K77" s="25">
        <f t="shared" si="24"/>
        <v>678110.27007468545</v>
      </c>
      <c r="L77" s="25">
        <v>0</v>
      </c>
      <c r="M77" s="25">
        <f t="shared" si="25"/>
        <v>2496100.2702749143</v>
      </c>
      <c r="N77" s="25">
        <v>0</v>
      </c>
      <c r="O77" s="25">
        <f t="shared" si="26"/>
        <v>2496100.2702749143</v>
      </c>
    </row>
    <row r="78" spans="1:15" ht="13.5" customHeight="1" x14ac:dyDescent="0.25">
      <c r="A78" s="22" t="s">
        <v>29</v>
      </c>
      <c r="B78" s="40">
        <v>2002</v>
      </c>
      <c r="C78" s="23">
        <v>2867.85</v>
      </c>
      <c r="D78" s="24">
        <v>174.5</v>
      </c>
      <c r="E78" s="24">
        <f t="shared" si="18"/>
        <v>15</v>
      </c>
      <c r="F78" s="24">
        <f t="shared" si="19"/>
        <v>191.19</v>
      </c>
      <c r="G78" s="24">
        <f t="shared" si="20"/>
        <v>11.633333333333333</v>
      </c>
      <c r="H78" s="24">
        <f t="shared" si="21"/>
        <v>202.82333333333332</v>
      </c>
      <c r="I78" s="25">
        <f t="shared" si="22"/>
        <v>67854.374100000001</v>
      </c>
      <c r="J78" s="25">
        <f t="shared" si="23"/>
        <v>13762450.336208999</v>
      </c>
      <c r="K78" s="25">
        <f t="shared" si="24"/>
        <v>5133393.9754059566</v>
      </c>
      <c r="L78" s="25">
        <v>9788</v>
      </c>
      <c r="M78" s="25">
        <f t="shared" si="25"/>
        <v>18905632.311614957</v>
      </c>
      <c r="N78" s="25">
        <v>0</v>
      </c>
      <c r="O78" s="25">
        <f t="shared" si="26"/>
        <v>18905632.311614957</v>
      </c>
    </row>
    <row r="79" spans="1:15" ht="13.5" customHeight="1" x14ac:dyDescent="0.25">
      <c r="A79" s="22" t="s">
        <v>77</v>
      </c>
      <c r="B79" s="40">
        <v>22006</v>
      </c>
      <c r="C79" s="23">
        <v>418</v>
      </c>
      <c r="D79" s="24">
        <v>9.5</v>
      </c>
      <c r="E79" s="24">
        <f t="shared" si="18"/>
        <v>13.635</v>
      </c>
      <c r="F79" s="24">
        <f t="shared" si="19"/>
        <v>30.656398973230658</v>
      </c>
      <c r="G79" s="24">
        <f t="shared" si="20"/>
        <v>0.69673634030069675</v>
      </c>
      <c r="H79" s="24">
        <f t="shared" si="21"/>
        <v>31.353135313531354</v>
      </c>
      <c r="I79" s="25">
        <f t="shared" si="22"/>
        <v>67854.374100000001</v>
      </c>
      <c r="J79" s="25">
        <f t="shared" si="23"/>
        <v>2127447.3727722773</v>
      </c>
      <c r="K79" s="25">
        <f t="shared" si="24"/>
        <v>793537.87004405947</v>
      </c>
      <c r="L79" s="25">
        <v>0</v>
      </c>
      <c r="M79" s="25">
        <f t="shared" si="25"/>
        <v>2920985.2428163369</v>
      </c>
      <c r="N79" s="25">
        <v>0</v>
      </c>
      <c r="O79" s="25">
        <f t="shared" si="26"/>
        <v>2920985.2428163369</v>
      </c>
    </row>
    <row r="80" spans="1:15" ht="13.5" customHeight="1" x14ac:dyDescent="0.25">
      <c r="A80" s="22" t="s">
        <v>55</v>
      </c>
      <c r="B80" s="40">
        <v>13003</v>
      </c>
      <c r="C80" s="23">
        <v>293.57</v>
      </c>
      <c r="D80" s="24">
        <v>0</v>
      </c>
      <c r="E80" s="24">
        <f t="shared" si="18"/>
        <v>12.701775</v>
      </c>
      <c r="F80" s="24">
        <f t="shared" si="19"/>
        <v>23.112517738662511</v>
      </c>
      <c r="G80" s="24">
        <f t="shared" si="20"/>
        <v>0</v>
      </c>
      <c r="H80" s="24">
        <f t="shared" si="21"/>
        <v>23.112517738662511</v>
      </c>
      <c r="I80" s="25">
        <f t="shared" si="22"/>
        <v>67854.374100000001</v>
      </c>
      <c r="J80" s="25">
        <f t="shared" si="23"/>
        <v>1568285.425032092</v>
      </c>
      <c r="K80" s="25">
        <f t="shared" si="24"/>
        <v>584970.46353697032</v>
      </c>
      <c r="L80" s="25">
        <v>0</v>
      </c>
      <c r="M80" s="25">
        <f t="shared" si="25"/>
        <v>2153255.8885690626</v>
      </c>
      <c r="N80" s="25">
        <v>0</v>
      </c>
      <c r="O80" s="25">
        <f t="shared" si="26"/>
        <v>2153255.8885690626</v>
      </c>
    </row>
    <row r="81" spans="1:15" ht="13.5" customHeight="1" x14ac:dyDescent="0.25">
      <c r="A81" s="22" t="s">
        <v>30</v>
      </c>
      <c r="B81" s="40">
        <v>2003</v>
      </c>
      <c r="C81" s="23">
        <v>223.5</v>
      </c>
      <c r="D81" s="24">
        <v>0.75</v>
      </c>
      <c r="E81" s="24">
        <f t="shared" si="18"/>
        <v>12.17625</v>
      </c>
      <c r="F81" s="24">
        <f t="shared" si="19"/>
        <v>18.355404989220819</v>
      </c>
      <c r="G81" s="24">
        <f t="shared" si="20"/>
        <v>6.1595318755774564E-2</v>
      </c>
      <c r="H81" s="24">
        <f t="shared" si="21"/>
        <v>18.417000307976593</v>
      </c>
      <c r="I81" s="25">
        <f t="shared" si="22"/>
        <v>67854.374100000001</v>
      </c>
      <c r="J81" s="25">
        <f t="shared" si="23"/>
        <v>1249674.028697259</v>
      </c>
      <c r="K81" s="25">
        <f t="shared" si="24"/>
        <v>466128.41270407761</v>
      </c>
      <c r="L81" s="25">
        <v>0</v>
      </c>
      <c r="M81" s="25">
        <f t="shared" si="25"/>
        <v>1715802.4414013366</v>
      </c>
      <c r="N81" s="25">
        <v>0</v>
      </c>
      <c r="O81" s="25">
        <f t="shared" si="26"/>
        <v>1715802.4414013366</v>
      </c>
    </row>
    <row r="82" spans="1:15" ht="13.5" customHeight="1" x14ac:dyDescent="0.25">
      <c r="A82" s="22" t="s">
        <v>103</v>
      </c>
      <c r="B82" s="40">
        <v>37003</v>
      </c>
      <c r="C82" s="23">
        <v>187</v>
      </c>
      <c r="D82" s="24">
        <v>0</v>
      </c>
      <c r="E82" s="24">
        <f t="shared" si="18"/>
        <v>12</v>
      </c>
      <c r="F82" s="24">
        <f t="shared" si="19"/>
        <v>15.583333333333334</v>
      </c>
      <c r="G82" s="24">
        <f t="shared" si="20"/>
        <v>0</v>
      </c>
      <c r="H82" s="24">
        <f t="shared" si="21"/>
        <v>15.583333333333334</v>
      </c>
      <c r="I82" s="25">
        <f t="shared" si="22"/>
        <v>67854.374100000001</v>
      </c>
      <c r="J82" s="25">
        <f t="shared" si="23"/>
        <v>1057397.3297250001</v>
      </c>
      <c r="K82" s="25">
        <f t="shared" si="24"/>
        <v>394409.20398742502</v>
      </c>
      <c r="L82" s="25">
        <v>0</v>
      </c>
      <c r="M82" s="25">
        <f t="shared" si="25"/>
        <v>1451806.533712425</v>
      </c>
      <c r="N82" s="25">
        <v>0</v>
      </c>
      <c r="O82" s="25">
        <f t="shared" si="26"/>
        <v>1451806.533712425</v>
      </c>
    </row>
    <row r="83" spans="1:15" ht="13.5" customHeight="1" x14ac:dyDescent="0.25">
      <c r="A83" s="22" t="s">
        <v>101</v>
      </c>
      <c r="B83" s="40">
        <v>35002</v>
      </c>
      <c r="C83" s="23">
        <v>325</v>
      </c>
      <c r="D83" s="24">
        <v>0</v>
      </c>
      <c r="E83" s="24">
        <f t="shared" si="18"/>
        <v>12.9375</v>
      </c>
      <c r="F83" s="24">
        <f t="shared" si="19"/>
        <v>25.120772946859905</v>
      </c>
      <c r="G83" s="24">
        <f t="shared" si="20"/>
        <v>0</v>
      </c>
      <c r="H83" s="24">
        <f t="shared" si="21"/>
        <v>25.120772946859905</v>
      </c>
      <c r="I83" s="25">
        <f t="shared" si="22"/>
        <v>67854.374100000001</v>
      </c>
      <c r="J83" s="25">
        <f t="shared" si="23"/>
        <v>1704554.3252173914</v>
      </c>
      <c r="K83" s="25">
        <f t="shared" si="24"/>
        <v>635798.763306087</v>
      </c>
      <c r="L83" s="25">
        <v>0</v>
      </c>
      <c r="M83" s="25">
        <f t="shared" si="25"/>
        <v>2340353.0885234782</v>
      </c>
      <c r="N83" s="25">
        <v>0</v>
      </c>
      <c r="O83" s="25">
        <f t="shared" si="26"/>
        <v>2340353.0885234782</v>
      </c>
    </row>
    <row r="84" spans="1:15" ht="13.5" customHeight="1" x14ac:dyDescent="0.25">
      <c r="A84" s="22" t="s">
        <v>45</v>
      </c>
      <c r="B84" s="40">
        <v>7002</v>
      </c>
      <c r="C84" s="23">
        <v>330</v>
      </c>
      <c r="D84" s="24">
        <v>2</v>
      </c>
      <c r="E84" s="24">
        <f t="shared" si="18"/>
        <v>12.975</v>
      </c>
      <c r="F84" s="24">
        <f t="shared" si="19"/>
        <v>25.433526011560694</v>
      </c>
      <c r="G84" s="24">
        <f t="shared" si="20"/>
        <v>0.15414258188824664</v>
      </c>
      <c r="H84" s="24">
        <f t="shared" si="21"/>
        <v>25.587668593448942</v>
      </c>
      <c r="I84" s="25">
        <f t="shared" si="22"/>
        <v>67854.374100000001</v>
      </c>
      <c r="J84" s="25">
        <f t="shared" si="23"/>
        <v>1736235.2370867054</v>
      </c>
      <c r="K84" s="25">
        <f t="shared" si="24"/>
        <v>647615.74343334115</v>
      </c>
      <c r="L84" s="25">
        <v>0</v>
      </c>
      <c r="M84" s="25">
        <f t="shared" si="25"/>
        <v>2383850.9805200463</v>
      </c>
      <c r="N84" s="25">
        <v>0</v>
      </c>
      <c r="O84" s="25">
        <f t="shared" si="26"/>
        <v>2383850.9805200463</v>
      </c>
    </row>
    <row r="85" spans="1:15" ht="13.5" customHeight="1" x14ac:dyDescent="0.25">
      <c r="A85" s="22" t="s">
        <v>106</v>
      </c>
      <c r="B85" s="40">
        <v>38003</v>
      </c>
      <c r="C85" s="23">
        <v>177</v>
      </c>
      <c r="D85" s="24">
        <v>0.75</v>
      </c>
      <c r="E85" s="24">
        <f t="shared" si="18"/>
        <v>12</v>
      </c>
      <c r="F85" s="24">
        <f t="shared" si="19"/>
        <v>14.75</v>
      </c>
      <c r="G85" s="24">
        <f t="shared" si="20"/>
        <v>6.25E-2</v>
      </c>
      <c r="H85" s="24">
        <f t="shared" si="21"/>
        <v>14.8125</v>
      </c>
      <c r="I85" s="25">
        <f t="shared" si="22"/>
        <v>67854.374100000001</v>
      </c>
      <c r="J85" s="25">
        <f t="shared" si="23"/>
        <v>1005092.9163562501</v>
      </c>
      <c r="K85" s="25">
        <f t="shared" si="24"/>
        <v>374899.65780088125</v>
      </c>
      <c r="L85" s="25">
        <v>0</v>
      </c>
      <c r="M85" s="25">
        <f t="shared" si="25"/>
        <v>1379992.5741571314</v>
      </c>
      <c r="N85" s="25">
        <v>0</v>
      </c>
      <c r="O85" s="25">
        <f t="shared" si="26"/>
        <v>1379992.5741571314</v>
      </c>
    </row>
    <row r="86" spans="1:15" ht="13.5" customHeight="1" x14ac:dyDescent="0.25">
      <c r="A86" s="22" t="s">
        <v>124</v>
      </c>
      <c r="B86" s="40">
        <v>45005</v>
      </c>
      <c r="C86" s="23">
        <v>227</v>
      </c>
      <c r="D86" s="24">
        <v>1.25</v>
      </c>
      <c r="E86" s="24">
        <f t="shared" si="18"/>
        <v>12.202500000000001</v>
      </c>
      <c r="F86" s="24">
        <f t="shared" si="19"/>
        <v>18.602745339069862</v>
      </c>
      <c r="G86" s="24">
        <f t="shared" si="20"/>
        <v>0.1024380249948781</v>
      </c>
      <c r="H86" s="24">
        <f t="shared" si="21"/>
        <v>18.705183364064741</v>
      </c>
      <c r="I86" s="25">
        <f t="shared" si="22"/>
        <v>67854.374100000001</v>
      </c>
      <c r="J86" s="25">
        <f t="shared" si="23"/>
        <v>1269228.5095943455</v>
      </c>
      <c r="K86" s="25">
        <f t="shared" si="24"/>
        <v>473422.23407869088</v>
      </c>
      <c r="L86" s="25">
        <v>0</v>
      </c>
      <c r="M86" s="25">
        <f t="shared" si="25"/>
        <v>1742650.7436730363</v>
      </c>
      <c r="N86" s="25">
        <v>0</v>
      </c>
      <c r="O86" s="25">
        <f t="shared" si="26"/>
        <v>1742650.7436730363</v>
      </c>
    </row>
    <row r="87" spans="1:15" ht="13.5" customHeight="1" x14ac:dyDescent="0.25">
      <c r="A87" s="22" t="s">
        <v>111</v>
      </c>
      <c r="B87" s="40">
        <v>40001</v>
      </c>
      <c r="C87" s="23">
        <v>688.64</v>
      </c>
      <c r="D87" s="24">
        <v>2.5</v>
      </c>
      <c r="E87" s="24">
        <f t="shared" si="18"/>
        <v>15</v>
      </c>
      <c r="F87" s="24">
        <f t="shared" si="19"/>
        <v>45.909333333333329</v>
      </c>
      <c r="G87" s="24">
        <f t="shared" si="20"/>
        <v>0.16666666666666666</v>
      </c>
      <c r="H87" s="24">
        <f t="shared" si="21"/>
        <v>46.075999999999993</v>
      </c>
      <c r="I87" s="25">
        <f t="shared" si="22"/>
        <v>67854.374100000001</v>
      </c>
      <c r="J87" s="25">
        <f t="shared" si="23"/>
        <v>3126458.1410315996</v>
      </c>
      <c r="K87" s="25">
        <f t="shared" si="24"/>
        <v>1166168.8866047866</v>
      </c>
      <c r="L87" s="25">
        <v>0</v>
      </c>
      <c r="M87" s="25">
        <f t="shared" si="25"/>
        <v>4292627.0276363865</v>
      </c>
      <c r="N87" s="25">
        <v>0</v>
      </c>
      <c r="O87" s="25">
        <f t="shared" si="26"/>
        <v>4292627.0276363865</v>
      </c>
    </row>
    <row r="88" spans="1:15" ht="13.5" customHeight="1" x14ac:dyDescent="0.25">
      <c r="A88" s="22" t="s">
        <v>144</v>
      </c>
      <c r="B88" s="40">
        <v>52004</v>
      </c>
      <c r="C88" s="23">
        <v>267</v>
      </c>
      <c r="D88" s="24">
        <v>0</v>
      </c>
      <c r="E88" s="24">
        <f t="shared" si="18"/>
        <v>12.5025</v>
      </c>
      <c r="F88" s="24">
        <f t="shared" si="19"/>
        <v>21.355728854229156</v>
      </c>
      <c r="G88" s="24">
        <f t="shared" si="20"/>
        <v>0</v>
      </c>
      <c r="H88" s="24">
        <f t="shared" si="21"/>
        <v>21.355728854229156</v>
      </c>
      <c r="I88" s="25">
        <f t="shared" si="22"/>
        <v>67854.374100000001</v>
      </c>
      <c r="J88" s="25">
        <f t="shared" si="23"/>
        <v>1449079.6148530296</v>
      </c>
      <c r="K88" s="25">
        <f t="shared" si="24"/>
        <v>540506.69634018</v>
      </c>
      <c r="L88" s="25">
        <v>0</v>
      </c>
      <c r="M88" s="25">
        <f t="shared" si="25"/>
        <v>1989586.3111932096</v>
      </c>
      <c r="N88" s="25">
        <v>0</v>
      </c>
      <c r="O88" s="25">
        <f t="shared" si="26"/>
        <v>1989586.3111932096</v>
      </c>
    </row>
    <row r="89" spans="1:15" ht="13.5" customHeight="1" x14ac:dyDescent="0.25">
      <c r="A89" s="22" t="s">
        <v>115</v>
      </c>
      <c r="B89" s="40">
        <v>41004</v>
      </c>
      <c r="C89" s="23">
        <v>1137.8399999999999</v>
      </c>
      <c r="D89" s="24">
        <v>0.25</v>
      </c>
      <c r="E89" s="24">
        <f t="shared" si="18"/>
        <v>15</v>
      </c>
      <c r="F89" s="24">
        <f t="shared" si="19"/>
        <v>75.855999999999995</v>
      </c>
      <c r="G89" s="24">
        <f t="shared" si="20"/>
        <v>1.6666666666666666E-2</v>
      </c>
      <c r="H89" s="24">
        <f t="shared" si="21"/>
        <v>75.87266666666666</v>
      </c>
      <c r="I89" s="25">
        <f t="shared" si="22"/>
        <v>67854.374100000001</v>
      </c>
      <c r="J89" s="25">
        <f t="shared" si="23"/>
        <v>5148292.3079645997</v>
      </c>
      <c r="K89" s="25">
        <f t="shared" si="24"/>
        <v>1920313.0308707957</v>
      </c>
      <c r="L89" s="25">
        <v>0</v>
      </c>
      <c r="M89" s="25">
        <f t="shared" si="25"/>
        <v>7068605.3388353959</v>
      </c>
      <c r="N89" s="25">
        <v>0</v>
      </c>
      <c r="O89" s="25">
        <f t="shared" si="26"/>
        <v>7068605.3388353959</v>
      </c>
    </row>
    <row r="90" spans="1:15" ht="13.5" customHeight="1" x14ac:dyDescent="0.25">
      <c r="A90" s="22" t="s">
        <v>122</v>
      </c>
      <c r="B90" s="40">
        <v>44002</v>
      </c>
      <c r="C90" s="23">
        <v>210</v>
      </c>
      <c r="D90" s="24">
        <v>7.75</v>
      </c>
      <c r="E90" s="24">
        <f t="shared" si="18"/>
        <v>12.074999999999999</v>
      </c>
      <c r="F90" s="24">
        <f t="shared" si="19"/>
        <v>17.39130434782609</v>
      </c>
      <c r="G90" s="24">
        <f t="shared" si="20"/>
        <v>0.64182194616977228</v>
      </c>
      <c r="H90" s="24">
        <f t="shared" si="21"/>
        <v>18.033126293995863</v>
      </c>
      <c r="I90" s="25">
        <f t="shared" si="22"/>
        <v>67854.374100000001</v>
      </c>
      <c r="J90" s="25">
        <f t="shared" si="23"/>
        <v>1223626.4977453419</v>
      </c>
      <c r="K90" s="25">
        <f t="shared" si="24"/>
        <v>456412.68365901249</v>
      </c>
      <c r="L90" s="25">
        <v>0</v>
      </c>
      <c r="M90" s="25">
        <f t="shared" si="25"/>
        <v>1680039.1814043543</v>
      </c>
      <c r="N90" s="25">
        <v>0</v>
      </c>
      <c r="O90" s="25">
        <f t="shared" si="26"/>
        <v>1680039.1814043543</v>
      </c>
    </row>
    <row r="91" spans="1:15" ht="13.5" customHeight="1" x14ac:dyDescent="0.25">
      <c r="A91" s="22" t="s">
        <v>117</v>
      </c>
      <c r="B91" s="40">
        <v>42001</v>
      </c>
      <c r="C91" s="23">
        <v>352</v>
      </c>
      <c r="D91" s="24">
        <v>0</v>
      </c>
      <c r="E91" s="24">
        <f t="shared" si="18"/>
        <v>13.14</v>
      </c>
      <c r="F91" s="24">
        <f t="shared" si="19"/>
        <v>26.788432267884321</v>
      </c>
      <c r="G91" s="24">
        <f t="shared" si="20"/>
        <v>0</v>
      </c>
      <c r="H91" s="24">
        <f t="shared" si="21"/>
        <v>26.788432267884321</v>
      </c>
      <c r="I91" s="25">
        <f t="shared" si="22"/>
        <v>67854.374100000001</v>
      </c>
      <c r="J91" s="25">
        <f t="shared" si="23"/>
        <v>1817712.3046575342</v>
      </c>
      <c r="K91" s="25">
        <f t="shared" si="24"/>
        <v>678006.68963726028</v>
      </c>
      <c r="L91" s="25">
        <v>0</v>
      </c>
      <c r="M91" s="25">
        <f t="shared" si="25"/>
        <v>2495718.9942947943</v>
      </c>
      <c r="N91" s="25">
        <v>0</v>
      </c>
      <c r="O91" s="25">
        <f t="shared" si="26"/>
        <v>2495718.9942947943</v>
      </c>
    </row>
    <row r="92" spans="1:15" ht="13.5" customHeight="1" x14ac:dyDescent="0.25">
      <c r="A92" s="22" t="s">
        <v>108</v>
      </c>
      <c r="B92" s="40">
        <v>39002</v>
      </c>
      <c r="C92" s="23">
        <v>1139.21</v>
      </c>
      <c r="D92" s="24">
        <v>6.75</v>
      </c>
      <c r="E92" s="24">
        <f t="shared" si="18"/>
        <v>15</v>
      </c>
      <c r="F92" s="24">
        <f t="shared" si="19"/>
        <v>75.947333333333333</v>
      </c>
      <c r="G92" s="24">
        <f t="shared" si="20"/>
        <v>0.45</v>
      </c>
      <c r="H92" s="24">
        <f t="shared" si="21"/>
        <v>76.397333333333336</v>
      </c>
      <c r="I92" s="25">
        <f t="shared" si="22"/>
        <v>67854.374100000001</v>
      </c>
      <c r="J92" s="25">
        <f t="shared" si="23"/>
        <v>5183893.2362424005</v>
      </c>
      <c r="K92" s="25">
        <f t="shared" si="24"/>
        <v>1933592.1771184155</v>
      </c>
      <c r="L92" s="25">
        <v>0</v>
      </c>
      <c r="M92" s="25">
        <f t="shared" si="25"/>
        <v>7117485.4133608155</v>
      </c>
      <c r="N92" s="25">
        <v>0</v>
      </c>
      <c r="O92" s="25">
        <f t="shared" si="26"/>
        <v>7117485.4133608155</v>
      </c>
    </row>
    <row r="93" spans="1:15" ht="13.5" customHeight="1" x14ac:dyDescent="0.25">
      <c r="A93" s="22" t="s">
        <v>162</v>
      </c>
      <c r="B93" s="40">
        <v>60003</v>
      </c>
      <c r="C93" s="23">
        <v>195</v>
      </c>
      <c r="D93" s="24">
        <v>1</v>
      </c>
      <c r="E93" s="24">
        <f t="shared" si="18"/>
        <v>12</v>
      </c>
      <c r="F93" s="24">
        <f t="shared" si="19"/>
        <v>16.25</v>
      </c>
      <c r="G93" s="24">
        <f t="shared" si="20"/>
        <v>8.3333333333333329E-2</v>
      </c>
      <c r="H93" s="24">
        <f t="shared" si="21"/>
        <v>16.333333333333332</v>
      </c>
      <c r="I93" s="25">
        <f t="shared" si="22"/>
        <v>67854.374100000001</v>
      </c>
      <c r="J93" s="25">
        <f t="shared" si="23"/>
        <v>1108288.1102999998</v>
      </c>
      <c r="K93" s="25">
        <f t="shared" si="24"/>
        <v>413391.46514189994</v>
      </c>
      <c r="L93" s="25">
        <v>0</v>
      </c>
      <c r="M93" s="25">
        <f t="shared" si="25"/>
        <v>1521679.5754418997</v>
      </c>
      <c r="N93" s="25">
        <v>0</v>
      </c>
      <c r="O93" s="25">
        <f t="shared" si="26"/>
        <v>1521679.5754418997</v>
      </c>
    </row>
    <row r="94" spans="1:15" ht="13.5" customHeight="1" x14ac:dyDescent="0.25">
      <c r="A94" s="22" t="s">
        <v>120</v>
      </c>
      <c r="B94" s="40">
        <v>43007</v>
      </c>
      <c r="C94" s="23">
        <v>403.89</v>
      </c>
      <c r="D94" s="24">
        <v>1.75</v>
      </c>
      <c r="E94" s="24">
        <f t="shared" si="18"/>
        <v>13.529175</v>
      </c>
      <c r="F94" s="24">
        <f t="shared" si="19"/>
        <v>29.853261562512124</v>
      </c>
      <c r="G94" s="24">
        <f t="shared" si="20"/>
        <v>0.12935008971352652</v>
      </c>
      <c r="H94" s="24">
        <f t="shared" si="21"/>
        <v>29.98261165222565</v>
      </c>
      <c r="I94" s="25">
        <f t="shared" si="22"/>
        <v>67854.374100000001</v>
      </c>
      <c r="J94" s="25">
        <f t="shared" si="23"/>
        <v>2034451.3475451383</v>
      </c>
      <c r="K94" s="25">
        <f t="shared" si="24"/>
        <v>758850.35263433657</v>
      </c>
      <c r="L94" s="25">
        <v>0</v>
      </c>
      <c r="M94" s="25">
        <f t="shared" si="25"/>
        <v>2793301.7001794749</v>
      </c>
      <c r="N94" s="25">
        <v>0</v>
      </c>
      <c r="O94" s="25">
        <f t="shared" si="26"/>
        <v>2793301.7001794749</v>
      </c>
    </row>
    <row r="95" spans="1:15" ht="13.5" customHeight="1" x14ac:dyDescent="0.25">
      <c r="A95" s="22" t="s">
        <v>60</v>
      </c>
      <c r="B95" s="40">
        <v>15001</v>
      </c>
      <c r="C95" s="23">
        <v>148</v>
      </c>
      <c r="D95" s="24">
        <v>0</v>
      </c>
      <c r="E95" s="24">
        <f t="shared" si="18"/>
        <v>12</v>
      </c>
      <c r="F95" s="24">
        <f t="shared" si="19"/>
        <v>12.333333333333334</v>
      </c>
      <c r="G95" s="24">
        <f t="shared" si="20"/>
        <v>0</v>
      </c>
      <c r="H95" s="24">
        <f t="shared" si="21"/>
        <v>12.333333333333334</v>
      </c>
      <c r="I95" s="25">
        <f t="shared" si="22"/>
        <v>67854.374100000001</v>
      </c>
      <c r="J95" s="25">
        <f t="shared" si="23"/>
        <v>836870.6139</v>
      </c>
      <c r="K95" s="25">
        <f t="shared" si="24"/>
        <v>312152.7389847</v>
      </c>
      <c r="L95" s="25">
        <v>0</v>
      </c>
      <c r="M95" s="25">
        <f t="shared" si="25"/>
        <v>1149023.3528847001</v>
      </c>
      <c r="N95" s="25">
        <v>0</v>
      </c>
      <c r="O95" s="25">
        <f t="shared" si="26"/>
        <v>1149023.3528847001</v>
      </c>
    </row>
    <row r="96" spans="1:15" ht="13.5" customHeight="1" x14ac:dyDescent="0.25">
      <c r="A96" s="22" t="s">
        <v>61</v>
      </c>
      <c r="B96" s="40">
        <v>15002</v>
      </c>
      <c r="C96" s="23">
        <v>416</v>
      </c>
      <c r="D96" s="24">
        <v>1.5</v>
      </c>
      <c r="E96" s="24">
        <f t="shared" si="18"/>
        <v>13.620000000000001</v>
      </c>
      <c r="F96" s="24">
        <f t="shared" si="19"/>
        <v>30.543318649045521</v>
      </c>
      <c r="G96" s="24">
        <f t="shared" si="20"/>
        <v>0.11013215859030837</v>
      </c>
      <c r="H96" s="24">
        <f t="shared" si="21"/>
        <v>30.653450807635828</v>
      </c>
      <c r="I96" s="25">
        <f t="shared" si="22"/>
        <v>67854.374100000001</v>
      </c>
      <c r="J96" s="25">
        <f t="shared" si="23"/>
        <v>2079970.7185572686</v>
      </c>
      <c r="K96" s="25">
        <f t="shared" si="24"/>
        <v>775829.07802186115</v>
      </c>
      <c r="L96" s="25">
        <v>0</v>
      </c>
      <c r="M96" s="25">
        <f t="shared" si="25"/>
        <v>2855799.79657913</v>
      </c>
      <c r="N96" s="25">
        <v>0</v>
      </c>
      <c r="O96" s="25">
        <f t="shared" si="26"/>
        <v>2855799.79657913</v>
      </c>
    </row>
    <row r="97" spans="1:15" ht="13.5" customHeight="1" x14ac:dyDescent="0.25">
      <c r="A97" s="22" t="s">
        <v>125</v>
      </c>
      <c r="B97" s="40">
        <v>46001</v>
      </c>
      <c r="C97" s="23">
        <v>3080.14</v>
      </c>
      <c r="D97" s="24">
        <v>0.5</v>
      </c>
      <c r="E97" s="24">
        <f t="shared" si="18"/>
        <v>15</v>
      </c>
      <c r="F97" s="24">
        <f t="shared" si="19"/>
        <v>205.34266666666664</v>
      </c>
      <c r="G97" s="24">
        <f t="shared" si="20"/>
        <v>3.3333333333333333E-2</v>
      </c>
      <c r="H97" s="24">
        <f t="shared" si="21"/>
        <v>205.37599999999998</v>
      </c>
      <c r="I97" s="25">
        <f t="shared" si="22"/>
        <v>67854.374100000001</v>
      </c>
      <c r="J97" s="25">
        <f t="shared" si="23"/>
        <v>13935659.935161598</v>
      </c>
      <c r="K97" s="25">
        <f t="shared" si="24"/>
        <v>5198001.1558152763</v>
      </c>
      <c r="L97" s="25">
        <v>0</v>
      </c>
      <c r="M97" s="25">
        <f t="shared" si="25"/>
        <v>19133661.090976875</v>
      </c>
      <c r="N97" s="25">
        <v>0</v>
      </c>
      <c r="O97" s="25">
        <f t="shared" si="26"/>
        <v>19133661.090976875</v>
      </c>
    </row>
    <row r="98" spans="1:15" ht="13.5" customHeight="1" x14ac:dyDescent="0.25">
      <c r="A98" s="22" t="s">
        <v>97</v>
      </c>
      <c r="B98" s="40">
        <v>33002</v>
      </c>
      <c r="C98" s="23">
        <v>270</v>
      </c>
      <c r="D98" s="24">
        <v>9</v>
      </c>
      <c r="E98" s="24">
        <f t="shared" si="18"/>
        <v>12.525</v>
      </c>
      <c r="F98" s="24">
        <f t="shared" si="19"/>
        <v>21.556886227544908</v>
      </c>
      <c r="G98" s="24">
        <f t="shared" si="20"/>
        <v>0.71856287425149701</v>
      </c>
      <c r="H98" s="24">
        <f t="shared" si="21"/>
        <v>22.275449101796404</v>
      </c>
      <c r="I98" s="25">
        <f t="shared" si="22"/>
        <v>67854.374100000001</v>
      </c>
      <c r="J98" s="25">
        <f t="shared" si="23"/>
        <v>1511486.6565988022</v>
      </c>
      <c r="K98" s="25">
        <f t="shared" si="24"/>
        <v>563784.52291135327</v>
      </c>
      <c r="L98" s="25">
        <v>0</v>
      </c>
      <c r="M98" s="25">
        <f t="shared" si="25"/>
        <v>2075271.1795101555</v>
      </c>
      <c r="N98" s="25">
        <v>0</v>
      </c>
      <c r="O98" s="25">
        <f t="shared" si="26"/>
        <v>2075271.1795101555</v>
      </c>
    </row>
    <row r="99" spans="1:15" ht="13.5" customHeight="1" x14ac:dyDescent="0.25">
      <c r="A99" s="22" t="s">
        <v>83</v>
      </c>
      <c r="B99" s="40">
        <v>25004</v>
      </c>
      <c r="C99" s="23">
        <v>970.46</v>
      </c>
      <c r="D99" s="24">
        <v>11.5</v>
      </c>
      <c r="E99" s="24">
        <f t="shared" si="18"/>
        <v>15</v>
      </c>
      <c r="F99" s="24">
        <f t="shared" si="19"/>
        <v>64.697333333333333</v>
      </c>
      <c r="G99" s="24">
        <f t="shared" si="20"/>
        <v>0.76666666666666672</v>
      </c>
      <c r="H99" s="24">
        <f t="shared" si="21"/>
        <v>65.463999999999999</v>
      </c>
      <c r="I99" s="25">
        <f t="shared" si="22"/>
        <v>67854.374100000001</v>
      </c>
      <c r="J99" s="25">
        <f t="shared" si="23"/>
        <v>4442018.7460824</v>
      </c>
      <c r="K99" s="25">
        <f t="shared" si="24"/>
        <v>1656872.9922887352</v>
      </c>
      <c r="L99" s="25">
        <v>0</v>
      </c>
      <c r="M99" s="25">
        <f t="shared" si="25"/>
        <v>6098891.7383711357</v>
      </c>
      <c r="N99" s="25">
        <v>0</v>
      </c>
      <c r="O99" s="25">
        <f t="shared" si="26"/>
        <v>6098891.7383711357</v>
      </c>
    </row>
    <row r="100" spans="1:15" ht="13.5" customHeight="1" x14ac:dyDescent="0.25">
      <c r="A100" s="22" t="s">
        <v>91</v>
      </c>
      <c r="B100" s="40">
        <v>29004</v>
      </c>
      <c r="C100" s="23">
        <v>447</v>
      </c>
      <c r="D100" s="24">
        <v>2.25</v>
      </c>
      <c r="E100" s="24">
        <f t="shared" si="18"/>
        <v>13.852499999999999</v>
      </c>
      <c r="F100" s="24">
        <f t="shared" si="19"/>
        <v>32.268543584190581</v>
      </c>
      <c r="G100" s="24">
        <f t="shared" si="20"/>
        <v>0.16242555495397942</v>
      </c>
      <c r="H100" s="24">
        <f t="shared" si="21"/>
        <v>32.430969139144558</v>
      </c>
      <c r="I100" s="25">
        <f t="shared" si="22"/>
        <v>67854.374100000001</v>
      </c>
      <c r="J100" s="25">
        <f t="shared" si="23"/>
        <v>2200583.11239307</v>
      </c>
      <c r="K100" s="25">
        <f t="shared" si="24"/>
        <v>820817.50092261506</v>
      </c>
      <c r="L100" s="25">
        <v>0</v>
      </c>
      <c r="M100" s="25">
        <f t="shared" si="25"/>
        <v>3021400.6133156852</v>
      </c>
      <c r="N100" s="25">
        <v>0</v>
      </c>
      <c r="O100" s="25">
        <f t="shared" si="26"/>
        <v>3021400.6133156852</v>
      </c>
    </row>
    <row r="101" spans="1:15" ht="14.25" customHeight="1" x14ac:dyDescent="0.25">
      <c r="A101" s="22" t="s">
        <v>66</v>
      </c>
      <c r="B101" s="40">
        <v>17002</v>
      </c>
      <c r="C101" s="23">
        <v>2747.4</v>
      </c>
      <c r="D101" s="24">
        <v>22.5</v>
      </c>
      <c r="E101" s="24">
        <f t="shared" si="18"/>
        <v>15</v>
      </c>
      <c r="F101" s="24">
        <f t="shared" si="19"/>
        <v>183.16</v>
      </c>
      <c r="G101" s="24">
        <f t="shared" si="20"/>
        <v>1.5</v>
      </c>
      <c r="H101" s="24">
        <f t="shared" si="21"/>
        <v>184.66</v>
      </c>
      <c r="I101" s="25">
        <f t="shared" si="22"/>
        <v>67854.374100000001</v>
      </c>
      <c r="J101" s="25">
        <f t="shared" si="23"/>
        <v>12529988.721306</v>
      </c>
      <c r="K101" s="25">
        <f t="shared" si="24"/>
        <v>4673685.7930471376</v>
      </c>
      <c r="L101" s="25">
        <v>0</v>
      </c>
      <c r="M101" s="25">
        <f t="shared" si="25"/>
        <v>17203674.514353137</v>
      </c>
      <c r="N101" s="25">
        <v>0</v>
      </c>
      <c r="O101" s="25">
        <f t="shared" si="26"/>
        <v>17203674.514353137</v>
      </c>
    </row>
    <row r="102" spans="1:15" ht="13.5" customHeight="1" x14ac:dyDescent="0.25">
      <c r="A102" s="22" t="s">
        <v>170</v>
      </c>
      <c r="B102" s="40">
        <v>62006</v>
      </c>
      <c r="C102" s="23">
        <v>621</v>
      </c>
      <c r="D102" s="24">
        <v>0</v>
      </c>
      <c r="E102" s="24">
        <f t="shared" ref="E102:E111" si="27">IF(C102&lt;200,12,IF(C102&gt;600,15,(C102*0.0075)+10.5))</f>
        <v>15</v>
      </c>
      <c r="F102" s="24">
        <f t="shared" ref="F102:F133" si="28">C102/E102</f>
        <v>41.4</v>
      </c>
      <c r="G102" s="24">
        <f t="shared" ref="G102:G133" si="29">D102/E102</f>
        <v>0</v>
      </c>
      <c r="H102" s="24">
        <f t="shared" ref="H102:H133" si="30">F102+G102</f>
        <v>41.4</v>
      </c>
      <c r="I102" s="25">
        <f t="shared" ref="I102:I133" si="31">$I$4*1.29</f>
        <v>67854.374100000001</v>
      </c>
      <c r="J102" s="25">
        <f t="shared" ref="J102:J133" si="32">H102*I102</f>
        <v>2809171.0877399999</v>
      </c>
      <c r="K102" s="25">
        <f t="shared" ref="K102:K133" si="33">J102*0.373</f>
        <v>1047820.8157270199</v>
      </c>
      <c r="L102" s="25">
        <v>0</v>
      </c>
      <c r="M102" s="25">
        <f t="shared" ref="M102:M133" si="34">J102+K102+L102</f>
        <v>3856991.90346702</v>
      </c>
      <c r="N102" s="25">
        <v>0</v>
      </c>
      <c r="O102" s="25">
        <f t="shared" ref="O102:O133" si="35">IF(N102=0,M102,N102)</f>
        <v>3856991.90346702</v>
      </c>
    </row>
    <row r="103" spans="1:15" ht="13.5" customHeight="1" x14ac:dyDescent="0.25">
      <c r="A103" s="22" t="s">
        <v>119</v>
      </c>
      <c r="B103" s="40">
        <v>43002</v>
      </c>
      <c r="C103" s="23">
        <v>243</v>
      </c>
      <c r="D103" s="24">
        <v>2.75</v>
      </c>
      <c r="E103" s="24">
        <f t="shared" si="27"/>
        <v>12.3225</v>
      </c>
      <c r="F103" s="24">
        <f t="shared" si="28"/>
        <v>19.720024345709071</v>
      </c>
      <c r="G103" s="24">
        <f t="shared" si="29"/>
        <v>0.2231689997971191</v>
      </c>
      <c r="H103" s="24">
        <f t="shared" si="30"/>
        <v>19.943193345506188</v>
      </c>
      <c r="I103" s="25">
        <f t="shared" si="31"/>
        <v>67854.374100000001</v>
      </c>
      <c r="J103" s="25">
        <f t="shared" si="32"/>
        <v>1353232.9020146076</v>
      </c>
      <c r="K103" s="25">
        <f t="shared" si="33"/>
        <v>504755.87245144864</v>
      </c>
      <c r="L103" s="25">
        <v>0</v>
      </c>
      <c r="M103" s="25">
        <f t="shared" si="34"/>
        <v>1857988.7744660561</v>
      </c>
      <c r="N103" s="25">
        <v>0</v>
      </c>
      <c r="O103" s="25">
        <f t="shared" si="35"/>
        <v>1857988.7744660561</v>
      </c>
    </row>
    <row r="104" spans="1:15" ht="13.5" customHeight="1" x14ac:dyDescent="0.25">
      <c r="A104" s="22" t="s">
        <v>67</v>
      </c>
      <c r="B104" s="40">
        <v>17003</v>
      </c>
      <c r="C104" s="23">
        <v>256</v>
      </c>
      <c r="D104" s="24">
        <v>0</v>
      </c>
      <c r="E104" s="24">
        <f t="shared" si="27"/>
        <v>12.42</v>
      </c>
      <c r="F104" s="24">
        <f t="shared" si="28"/>
        <v>20.611916264090176</v>
      </c>
      <c r="G104" s="24">
        <f t="shared" si="29"/>
        <v>0</v>
      </c>
      <c r="H104" s="24">
        <f t="shared" si="30"/>
        <v>20.611916264090176</v>
      </c>
      <c r="I104" s="25">
        <f t="shared" si="31"/>
        <v>67854.374100000001</v>
      </c>
      <c r="J104" s="25">
        <f t="shared" si="32"/>
        <v>1398608.6771014493</v>
      </c>
      <c r="K104" s="25">
        <f t="shared" si="33"/>
        <v>521681.0365588406</v>
      </c>
      <c r="L104" s="25">
        <v>0</v>
      </c>
      <c r="M104" s="25">
        <f t="shared" si="34"/>
        <v>1920289.71366029</v>
      </c>
      <c r="N104" s="25">
        <v>0</v>
      </c>
      <c r="O104" s="25">
        <f t="shared" si="35"/>
        <v>1920289.71366029</v>
      </c>
    </row>
    <row r="105" spans="1:15" ht="13.5" customHeight="1" x14ac:dyDescent="0.25">
      <c r="A105" s="22" t="s">
        <v>140</v>
      </c>
      <c r="B105" s="40">
        <v>51003</v>
      </c>
      <c r="C105" s="23">
        <v>287</v>
      </c>
      <c r="D105" s="24">
        <v>0.25</v>
      </c>
      <c r="E105" s="24">
        <f t="shared" si="27"/>
        <v>12.6525</v>
      </c>
      <c r="F105" s="24">
        <f t="shared" si="28"/>
        <v>22.683264177040112</v>
      </c>
      <c r="G105" s="24">
        <f t="shared" si="29"/>
        <v>1.9758940920766646E-2</v>
      </c>
      <c r="H105" s="24">
        <f t="shared" si="30"/>
        <v>22.703023117960878</v>
      </c>
      <c r="I105" s="25">
        <f t="shared" si="31"/>
        <v>67854.374100000001</v>
      </c>
      <c r="J105" s="25">
        <f t="shared" si="32"/>
        <v>1540499.423847066</v>
      </c>
      <c r="K105" s="25">
        <f t="shared" si="33"/>
        <v>574606.28509495559</v>
      </c>
      <c r="L105" s="25">
        <v>0</v>
      </c>
      <c r="M105" s="25">
        <f t="shared" si="34"/>
        <v>2115105.7089420217</v>
      </c>
      <c r="N105" s="25">
        <v>0</v>
      </c>
      <c r="O105" s="25">
        <f t="shared" si="35"/>
        <v>2115105.7089420217</v>
      </c>
    </row>
    <row r="106" spans="1:15" ht="13.5" customHeight="1" x14ac:dyDescent="0.25">
      <c r="A106" s="22" t="s">
        <v>47</v>
      </c>
      <c r="B106" s="40">
        <v>9002</v>
      </c>
      <c r="C106" s="23">
        <v>247.47</v>
      </c>
      <c r="D106" s="24">
        <v>0</v>
      </c>
      <c r="E106" s="24">
        <f t="shared" si="27"/>
        <v>12.356024999999999</v>
      </c>
      <c r="F106" s="24">
        <f t="shared" si="28"/>
        <v>20.028285795795981</v>
      </c>
      <c r="G106" s="24">
        <f t="shared" si="29"/>
        <v>0</v>
      </c>
      <c r="H106" s="24">
        <f t="shared" si="30"/>
        <v>20.028285795795981</v>
      </c>
      <c r="I106" s="25">
        <f t="shared" si="31"/>
        <v>67854.374100000001</v>
      </c>
      <c r="J106" s="25">
        <f t="shared" si="32"/>
        <v>1359006.7969696566</v>
      </c>
      <c r="K106" s="25">
        <f t="shared" si="33"/>
        <v>506909.53526968189</v>
      </c>
      <c r="L106" s="25">
        <v>0</v>
      </c>
      <c r="M106" s="25">
        <f t="shared" si="34"/>
        <v>1865916.3322393384</v>
      </c>
      <c r="N106" s="25">
        <v>0</v>
      </c>
      <c r="O106" s="25">
        <f t="shared" si="35"/>
        <v>1865916.3322393384</v>
      </c>
    </row>
    <row r="107" spans="1:15" ht="13.5" customHeight="1" x14ac:dyDescent="0.25">
      <c r="A107" s="22" t="s">
        <v>156</v>
      </c>
      <c r="B107" s="40">
        <v>56007</v>
      </c>
      <c r="C107" s="23">
        <v>303</v>
      </c>
      <c r="D107" s="24">
        <v>0</v>
      </c>
      <c r="E107" s="24">
        <f t="shared" si="27"/>
        <v>12.772500000000001</v>
      </c>
      <c r="F107" s="24">
        <f t="shared" si="28"/>
        <v>23.722842043452729</v>
      </c>
      <c r="G107" s="24">
        <f t="shared" si="29"/>
        <v>0</v>
      </c>
      <c r="H107" s="24">
        <f t="shared" si="30"/>
        <v>23.722842043452729</v>
      </c>
      <c r="I107" s="25">
        <f t="shared" si="31"/>
        <v>67854.374100000001</v>
      </c>
      <c r="J107" s="25">
        <f t="shared" si="32"/>
        <v>1609698.59873165</v>
      </c>
      <c r="K107" s="25">
        <f t="shared" si="33"/>
        <v>600417.57732690545</v>
      </c>
      <c r="L107" s="25">
        <v>0</v>
      </c>
      <c r="M107" s="25">
        <f t="shared" si="34"/>
        <v>2210116.1760585555</v>
      </c>
      <c r="N107" s="25">
        <v>0</v>
      </c>
      <c r="O107" s="25">
        <f t="shared" si="35"/>
        <v>2210116.1760585555</v>
      </c>
    </row>
    <row r="108" spans="1:15" ht="13.5" customHeight="1" x14ac:dyDescent="0.25">
      <c r="A108" s="22" t="s">
        <v>80</v>
      </c>
      <c r="B108" s="40">
        <v>23003</v>
      </c>
      <c r="C108" s="23">
        <v>139</v>
      </c>
      <c r="D108" s="24">
        <v>0</v>
      </c>
      <c r="E108" s="24">
        <f t="shared" si="27"/>
        <v>12</v>
      </c>
      <c r="F108" s="24">
        <f t="shared" si="28"/>
        <v>11.583333333333334</v>
      </c>
      <c r="G108" s="24">
        <f t="shared" si="29"/>
        <v>0</v>
      </c>
      <c r="H108" s="24">
        <f t="shared" si="30"/>
        <v>11.583333333333334</v>
      </c>
      <c r="I108" s="25">
        <f t="shared" si="31"/>
        <v>67854.374100000001</v>
      </c>
      <c r="J108" s="25">
        <f t="shared" si="32"/>
        <v>785979.83332500001</v>
      </c>
      <c r="K108" s="25">
        <f t="shared" si="33"/>
        <v>293170.47783022502</v>
      </c>
      <c r="L108" s="25">
        <v>0</v>
      </c>
      <c r="M108" s="25">
        <f t="shared" si="34"/>
        <v>1079150.3111552252</v>
      </c>
      <c r="N108" s="25">
        <v>0</v>
      </c>
      <c r="O108" s="25">
        <f t="shared" si="35"/>
        <v>1079150.3111552252</v>
      </c>
    </row>
    <row r="109" spans="1:15" ht="13.5" customHeight="1" x14ac:dyDescent="0.25">
      <c r="A109" s="22" t="s">
        <v>174</v>
      </c>
      <c r="B109" s="40">
        <v>65001</v>
      </c>
      <c r="C109" s="23">
        <v>1802.2</v>
      </c>
      <c r="D109" s="24">
        <v>1.25</v>
      </c>
      <c r="E109" s="24">
        <f t="shared" si="27"/>
        <v>15</v>
      </c>
      <c r="F109" s="24">
        <f t="shared" si="28"/>
        <v>120.14666666666668</v>
      </c>
      <c r="G109" s="24">
        <f t="shared" si="29"/>
        <v>8.3333333333333329E-2</v>
      </c>
      <c r="H109" s="24">
        <f t="shared" si="30"/>
        <v>120.23</v>
      </c>
      <c r="I109" s="25">
        <f t="shared" si="31"/>
        <v>67854.374100000001</v>
      </c>
      <c r="J109" s="25">
        <f t="shared" si="32"/>
        <v>8158131.3980430001</v>
      </c>
      <c r="K109" s="25">
        <f t="shared" si="33"/>
        <v>3042983.0114700389</v>
      </c>
      <c r="L109" s="25">
        <v>0</v>
      </c>
      <c r="M109" s="25">
        <f t="shared" si="34"/>
        <v>11201114.40951304</v>
      </c>
      <c r="N109" s="25">
        <v>0</v>
      </c>
      <c r="O109" s="25">
        <f t="shared" si="35"/>
        <v>11201114.40951304</v>
      </c>
    </row>
    <row r="110" spans="1:15" ht="13.5" customHeight="1" x14ac:dyDescent="0.25">
      <c r="A110" s="22" t="s">
        <v>110</v>
      </c>
      <c r="B110" s="40">
        <v>39005</v>
      </c>
      <c r="C110" s="23">
        <v>145</v>
      </c>
      <c r="D110" s="24">
        <v>4.5</v>
      </c>
      <c r="E110" s="24">
        <f t="shared" si="27"/>
        <v>12</v>
      </c>
      <c r="F110" s="24">
        <f t="shared" si="28"/>
        <v>12.083333333333334</v>
      </c>
      <c r="G110" s="24">
        <f t="shared" si="29"/>
        <v>0.375</v>
      </c>
      <c r="H110" s="24">
        <f t="shared" si="30"/>
        <v>12.458333333333334</v>
      </c>
      <c r="I110" s="25">
        <f t="shared" si="31"/>
        <v>67854.374100000001</v>
      </c>
      <c r="J110" s="25">
        <f t="shared" si="32"/>
        <v>845352.41066250007</v>
      </c>
      <c r="K110" s="25">
        <f t="shared" si="33"/>
        <v>315316.44917711255</v>
      </c>
      <c r="L110" s="25">
        <v>0</v>
      </c>
      <c r="M110" s="25">
        <f t="shared" si="34"/>
        <v>1160668.8598396126</v>
      </c>
      <c r="N110" s="25">
        <v>0</v>
      </c>
      <c r="O110" s="25">
        <f t="shared" si="35"/>
        <v>1160668.8598396126</v>
      </c>
    </row>
    <row r="111" spans="1:15" ht="13.5" customHeight="1" x14ac:dyDescent="0.25">
      <c r="A111" s="22" t="s">
        <v>163</v>
      </c>
      <c r="B111" s="40">
        <v>60004</v>
      </c>
      <c r="C111" s="23">
        <v>481.2</v>
      </c>
      <c r="D111" s="24">
        <v>4</v>
      </c>
      <c r="E111" s="24">
        <f t="shared" si="27"/>
        <v>14.109</v>
      </c>
      <c r="F111" s="24">
        <f t="shared" si="28"/>
        <v>34.10588985753774</v>
      </c>
      <c r="G111" s="24">
        <f t="shared" si="29"/>
        <v>0.28350698135941599</v>
      </c>
      <c r="H111" s="24">
        <f t="shared" si="30"/>
        <v>34.389396838897156</v>
      </c>
      <c r="I111" s="25">
        <f t="shared" si="31"/>
        <v>67854.374100000001</v>
      </c>
      <c r="J111" s="25">
        <f t="shared" si="32"/>
        <v>2333470.9981798851</v>
      </c>
      <c r="K111" s="25">
        <f t="shared" si="33"/>
        <v>870384.68232109712</v>
      </c>
      <c r="L111" s="25">
        <v>0</v>
      </c>
      <c r="M111" s="25">
        <f t="shared" si="34"/>
        <v>3203855.6805009823</v>
      </c>
      <c r="N111" s="25">
        <v>0</v>
      </c>
      <c r="O111" s="25">
        <f t="shared" si="35"/>
        <v>3203855.6805009823</v>
      </c>
    </row>
    <row r="112" spans="1:15" ht="13.5" customHeight="1" x14ac:dyDescent="0.25">
      <c r="A112" s="22" t="s">
        <v>98</v>
      </c>
      <c r="B112" s="40">
        <v>33003</v>
      </c>
      <c r="C112" s="23">
        <v>514.4</v>
      </c>
      <c r="D112" s="24">
        <v>2.75</v>
      </c>
      <c r="E112" s="34">
        <f>(((C112-15.2))*0.0075)+10.5</f>
        <v>14.244</v>
      </c>
      <c r="F112" s="24">
        <f t="shared" si="28"/>
        <v>36.113451277730974</v>
      </c>
      <c r="G112" s="24">
        <f t="shared" si="29"/>
        <v>0.19306374613872507</v>
      </c>
      <c r="H112" s="24">
        <f t="shared" si="30"/>
        <v>36.3065150238697</v>
      </c>
      <c r="I112" s="25">
        <f t="shared" si="31"/>
        <v>67854.374100000001</v>
      </c>
      <c r="J112" s="25">
        <f t="shared" si="32"/>
        <v>2463555.8526969249</v>
      </c>
      <c r="K112" s="25">
        <f t="shared" si="33"/>
        <v>918906.33305595303</v>
      </c>
      <c r="L112" s="25">
        <v>0</v>
      </c>
      <c r="M112" s="25">
        <f t="shared" si="34"/>
        <v>3382462.185752878</v>
      </c>
      <c r="N112" s="25">
        <v>0</v>
      </c>
      <c r="O112" s="25">
        <f t="shared" si="35"/>
        <v>3382462.185752878</v>
      </c>
    </row>
    <row r="113" spans="1:15" ht="13.5" customHeight="1" x14ac:dyDescent="0.25">
      <c r="A113" s="22" t="s">
        <v>95</v>
      </c>
      <c r="B113" s="40">
        <v>32002</v>
      </c>
      <c r="C113" s="23">
        <v>2815.88</v>
      </c>
      <c r="D113" s="24">
        <v>1.5</v>
      </c>
      <c r="E113" s="24">
        <f>IF(C113&lt;200,12,IF(C113&gt;600,15,(C113*0.0075)+10.5))</f>
        <v>15</v>
      </c>
      <c r="F113" s="24">
        <f t="shared" si="28"/>
        <v>187.72533333333334</v>
      </c>
      <c r="G113" s="24">
        <f t="shared" si="29"/>
        <v>0.1</v>
      </c>
      <c r="H113" s="24">
        <f t="shared" si="30"/>
        <v>187.82533333333333</v>
      </c>
      <c r="I113" s="25">
        <f t="shared" si="31"/>
        <v>67854.374100000001</v>
      </c>
      <c r="J113" s="25">
        <f t="shared" si="32"/>
        <v>12744770.433457199</v>
      </c>
      <c r="K113" s="25">
        <f t="shared" si="33"/>
        <v>4753799.3716795351</v>
      </c>
      <c r="L113" s="25">
        <v>5565</v>
      </c>
      <c r="M113" s="25">
        <f t="shared" si="34"/>
        <v>17504134.805136733</v>
      </c>
      <c r="N113" s="25">
        <v>0</v>
      </c>
      <c r="O113" s="25">
        <f t="shared" si="35"/>
        <v>17504134.805136733</v>
      </c>
    </row>
    <row r="114" spans="1:15" ht="13.5" customHeight="1" x14ac:dyDescent="0.25">
      <c r="A114" s="22" t="s">
        <v>27</v>
      </c>
      <c r="B114" s="40">
        <v>1001</v>
      </c>
      <c r="C114" s="23">
        <v>286</v>
      </c>
      <c r="D114" s="24">
        <v>7</v>
      </c>
      <c r="E114" s="34">
        <f>(((C114-12))*0.0075)+10.5</f>
        <v>12.555</v>
      </c>
      <c r="F114" s="24">
        <f t="shared" si="28"/>
        <v>22.779769016328157</v>
      </c>
      <c r="G114" s="24">
        <f t="shared" si="29"/>
        <v>0.55754679410593388</v>
      </c>
      <c r="H114" s="24">
        <f t="shared" si="30"/>
        <v>23.337315810434092</v>
      </c>
      <c r="I114" s="25">
        <f t="shared" si="31"/>
        <v>67854.374100000001</v>
      </c>
      <c r="J114" s="25">
        <f t="shared" si="32"/>
        <v>1583538.9574910395</v>
      </c>
      <c r="K114" s="25">
        <f t="shared" si="33"/>
        <v>590660.03114415775</v>
      </c>
      <c r="L114" s="25">
        <v>0</v>
      </c>
      <c r="M114" s="25">
        <f t="shared" si="34"/>
        <v>2174198.9886351973</v>
      </c>
      <c r="N114" s="25">
        <v>0</v>
      </c>
      <c r="O114" s="25">
        <f t="shared" si="35"/>
        <v>2174198.9886351973</v>
      </c>
    </row>
    <row r="115" spans="1:15" ht="13.5" customHeight="1" x14ac:dyDescent="0.25">
      <c r="A115" s="22" t="s">
        <v>51</v>
      </c>
      <c r="B115" s="40">
        <v>11005</v>
      </c>
      <c r="C115" s="23">
        <v>500.63</v>
      </c>
      <c r="D115" s="24">
        <v>4.5</v>
      </c>
      <c r="E115" s="24">
        <f t="shared" ref="E115:E154" si="36">IF(C115&lt;200,12,IF(C115&gt;600,15,(C115*0.0075)+10.5))</f>
        <v>14.254725000000001</v>
      </c>
      <c r="F115" s="24">
        <f t="shared" si="28"/>
        <v>35.120284677536745</v>
      </c>
      <c r="G115" s="24">
        <f t="shared" si="29"/>
        <v>0.31568479925077475</v>
      </c>
      <c r="H115" s="24">
        <f t="shared" si="30"/>
        <v>35.43596947678752</v>
      </c>
      <c r="I115" s="25">
        <f t="shared" si="31"/>
        <v>67854.374100000001</v>
      </c>
      <c r="J115" s="25">
        <f t="shared" si="32"/>
        <v>2404485.5294741215</v>
      </c>
      <c r="K115" s="25">
        <f t="shared" si="33"/>
        <v>896873.10249384737</v>
      </c>
      <c r="L115" s="25">
        <v>0</v>
      </c>
      <c r="M115" s="25">
        <f t="shared" si="34"/>
        <v>3301358.6319679688</v>
      </c>
      <c r="N115" s="25">
        <v>0</v>
      </c>
      <c r="O115" s="25">
        <f t="shared" si="35"/>
        <v>3301358.6319679688</v>
      </c>
    </row>
    <row r="116" spans="1:15" ht="13.5" customHeight="1" x14ac:dyDescent="0.25">
      <c r="A116" s="22" t="s">
        <v>141</v>
      </c>
      <c r="B116" s="40">
        <v>51004</v>
      </c>
      <c r="C116" s="23">
        <v>12711.2</v>
      </c>
      <c r="D116" s="24">
        <v>20.75</v>
      </c>
      <c r="E116" s="24">
        <f t="shared" si="36"/>
        <v>15</v>
      </c>
      <c r="F116" s="24">
        <f t="shared" si="28"/>
        <v>847.41333333333341</v>
      </c>
      <c r="G116" s="24">
        <f t="shared" si="29"/>
        <v>1.3833333333333333</v>
      </c>
      <c r="H116" s="24">
        <f t="shared" si="30"/>
        <v>848.79666666666674</v>
      </c>
      <c r="I116" s="25">
        <f t="shared" si="31"/>
        <v>67854.374100000001</v>
      </c>
      <c r="J116" s="25">
        <f t="shared" si="32"/>
        <v>57594566.554833002</v>
      </c>
      <c r="K116" s="25">
        <f t="shared" si="33"/>
        <v>21482773.32495271</v>
      </c>
      <c r="L116" s="25">
        <v>31688</v>
      </c>
      <c r="M116" s="25">
        <f t="shared" si="34"/>
        <v>79109027.879785717</v>
      </c>
      <c r="N116" s="25">
        <v>0</v>
      </c>
      <c r="O116" s="25">
        <f t="shared" si="35"/>
        <v>79109027.879785717</v>
      </c>
    </row>
    <row r="117" spans="1:15" ht="13.5" customHeight="1" x14ac:dyDescent="0.25">
      <c r="A117" s="22" t="s">
        <v>154</v>
      </c>
      <c r="B117" s="40">
        <v>56004</v>
      </c>
      <c r="C117" s="23">
        <v>547.20000000000005</v>
      </c>
      <c r="D117" s="24">
        <v>0.5</v>
      </c>
      <c r="E117" s="24">
        <f t="shared" si="36"/>
        <v>14.603999999999999</v>
      </c>
      <c r="F117" s="24">
        <f t="shared" si="28"/>
        <v>37.469186524239937</v>
      </c>
      <c r="G117" s="24">
        <f t="shared" si="29"/>
        <v>3.4237195288961929E-2</v>
      </c>
      <c r="H117" s="24">
        <f t="shared" si="30"/>
        <v>37.503423719528897</v>
      </c>
      <c r="I117" s="25">
        <f t="shared" si="31"/>
        <v>67854.374100000001</v>
      </c>
      <c r="J117" s="25">
        <f t="shared" si="32"/>
        <v>2544771.3430957273</v>
      </c>
      <c r="K117" s="25">
        <f t="shared" si="33"/>
        <v>949199.71097470622</v>
      </c>
      <c r="L117" s="25">
        <v>0</v>
      </c>
      <c r="M117" s="25">
        <f t="shared" si="34"/>
        <v>3493971.0540704336</v>
      </c>
      <c r="N117" s="25">
        <v>0</v>
      </c>
      <c r="O117" s="25">
        <f t="shared" si="35"/>
        <v>3493971.0540704336</v>
      </c>
    </row>
    <row r="118" spans="1:15" ht="13.5" customHeight="1" x14ac:dyDescent="0.25">
      <c r="A118" s="22" t="s">
        <v>148</v>
      </c>
      <c r="B118" s="40">
        <v>54004</v>
      </c>
      <c r="C118" s="23">
        <v>242</v>
      </c>
      <c r="D118" s="24">
        <v>3.5</v>
      </c>
      <c r="E118" s="24">
        <f t="shared" si="36"/>
        <v>12.315</v>
      </c>
      <c r="F118" s="24">
        <f t="shared" si="28"/>
        <v>19.650832318311004</v>
      </c>
      <c r="G118" s="24">
        <f t="shared" si="29"/>
        <v>0.28420625253755583</v>
      </c>
      <c r="H118" s="24">
        <f t="shared" si="30"/>
        <v>19.935038570848558</v>
      </c>
      <c r="I118" s="25">
        <f t="shared" si="31"/>
        <v>67854.374100000001</v>
      </c>
      <c r="J118" s="25">
        <f t="shared" si="32"/>
        <v>1352679.5648842875</v>
      </c>
      <c r="K118" s="25">
        <f t="shared" si="33"/>
        <v>504549.47770183923</v>
      </c>
      <c r="L118" s="25">
        <v>0</v>
      </c>
      <c r="M118" s="25">
        <f t="shared" si="34"/>
        <v>1857229.0425861268</v>
      </c>
      <c r="N118" s="25">
        <v>0</v>
      </c>
      <c r="O118" s="25">
        <f t="shared" si="35"/>
        <v>1857229.0425861268</v>
      </c>
    </row>
    <row r="119" spans="1:15" ht="13.5" customHeight="1" x14ac:dyDescent="0.25">
      <c r="A119" s="22" t="s">
        <v>109</v>
      </c>
      <c r="B119" s="40">
        <v>39004</v>
      </c>
      <c r="C119" s="23">
        <v>189</v>
      </c>
      <c r="D119" s="24">
        <v>4</v>
      </c>
      <c r="E119" s="24">
        <f t="shared" si="36"/>
        <v>12</v>
      </c>
      <c r="F119" s="24">
        <f t="shared" si="28"/>
        <v>15.75</v>
      </c>
      <c r="G119" s="24">
        <f t="shared" si="29"/>
        <v>0.33333333333333331</v>
      </c>
      <c r="H119" s="24">
        <f t="shared" si="30"/>
        <v>16.083333333333332</v>
      </c>
      <c r="I119" s="25">
        <f t="shared" si="31"/>
        <v>67854.374100000001</v>
      </c>
      <c r="J119" s="25">
        <f t="shared" si="32"/>
        <v>1091324.5167749999</v>
      </c>
      <c r="K119" s="25">
        <f t="shared" si="33"/>
        <v>407064.04475707497</v>
      </c>
      <c r="L119" s="25">
        <v>0</v>
      </c>
      <c r="M119" s="25">
        <f t="shared" si="34"/>
        <v>1498388.5615320748</v>
      </c>
      <c r="N119" s="25">
        <v>0</v>
      </c>
      <c r="O119" s="25">
        <f t="shared" si="35"/>
        <v>1498388.5615320748</v>
      </c>
    </row>
    <row r="120" spans="1:15" ht="13.5" customHeight="1" x14ac:dyDescent="0.25">
      <c r="A120" s="22" t="s">
        <v>152</v>
      </c>
      <c r="B120" s="40">
        <v>55005</v>
      </c>
      <c r="C120" s="23">
        <v>207</v>
      </c>
      <c r="D120" s="24">
        <v>4.5</v>
      </c>
      <c r="E120" s="24">
        <f t="shared" si="36"/>
        <v>12.0525</v>
      </c>
      <c r="F120" s="24">
        <f t="shared" si="28"/>
        <v>17.174859987554449</v>
      </c>
      <c r="G120" s="24">
        <f t="shared" si="29"/>
        <v>0.37336652146857496</v>
      </c>
      <c r="H120" s="24">
        <f t="shared" si="30"/>
        <v>17.548226509023024</v>
      </c>
      <c r="I120" s="25">
        <f t="shared" si="31"/>
        <v>67854.374100000001</v>
      </c>
      <c r="J120" s="25">
        <f t="shared" si="32"/>
        <v>1190723.9263347853</v>
      </c>
      <c r="K120" s="25">
        <f t="shared" si="33"/>
        <v>444140.02452287491</v>
      </c>
      <c r="L120" s="25">
        <v>0</v>
      </c>
      <c r="M120" s="25">
        <f t="shared" si="34"/>
        <v>1634863.9508576603</v>
      </c>
      <c r="N120" s="25">
        <v>0</v>
      </c>
      <c r="O120" s="25">
        <f t="shared" si="35"/>
        <v>1634863.9508576603</v>
      </c>
    </row>
    <row r="121" spans="1:15" ht="13.5" customHeight="1" x14ac:dyDescent="0.25">
      <c r="A121" s="22" t="s">
        <v>35</v>
      </c>
      <c r="B121" s="40">
        <v>4003</v>
      </c>
      <c r="C121" s="23">
        <v>261</v>
      </c>
      <c r="D121" s="24">
        <v>0</v>
      </c>
      <c r="E121" s="24">
        <f t="shared" si="36"/>
        <v>12.4575</v>
      </c>
      <c r="F121" s="24">
        <f t="shared" si="28"/>
        <v>20.951234196267311</v>
      </c>
      <c r="G121" s="24">
        <f t="shared" si="29"/>
        <v>0</v>
      </c>
      <c r="H121" s="24">
        <f t="shared" si="30"/>
        <v>20.951234196267311</v>
      </c>
      <c r="I121" s="25">
        <f t="shared" si="31"/>
        <v>67854.374100000001</v>
      </c>
      <c r="J121" s="25">
        <f t="shared" si="32"/>
        <v>1421632.8830102349</v>
      </c>
      <c r="K121" s="25">
        <f t="shared" si="33"/>
        <v>530269.06536281761</v>
      </c>
      <c r="L121" s="25">
        <v>0</v>
      </c>
      <c r="M121" s="25">
        <f t="shared" si="34"/>
        <v>1951901.9483730525</v>
      </c>
      <c r="N121" s="25">
        <v>0</v>
      </c>
      <c r="O121" s="25">
        <f t="shared" si="35"/>
        <v>1951901.9483730525</v>
      </c>
    </row>
    <row r="122" spans="1:15" ht="13.5" customHeight="1" x14ac:dyDescent="0.25">
      <c r="A122" s="22" t="s">
        <v>169</v>
      </c>
      <c r="B122" s="40">
        <v>62005</v>
      </c>
      <c r="C122" s="23">
        <v>170</v>
      </c>
      <c r="D122" s="24">
        <v>0</v>
      </c>
      <c r="E122" s="24">
        <f t="shared" si="36"/>
        <v>12</v>
      </c>
      <c r="F122" s="24">
        <f t="shared" si="28"/>
        <v>14.166666666666666</v>
      </c>
      <c r="G122" s="24">
        <f t="shared" si="29"/>
        <v>0</v>
      </c>
      <c r="H122" s="24">
        <f t="shared" si="30"/>
        <v>14.166666666666666</v>
      </c>
      <c r="I122" s="25">
        <f t="shared" si="31"/>
        <v>67854.374100000001</v>
      </c>
      <c r="J122" s="25">
        <f t="shared" si="32"/>
        <v>961270.29975000001</v>
      </c>
      <c r="K122" s="25">
        <f t="shared" si="33"/>
        <v>358553.82180675003</v>
      </c>
      <c r="L122" s="25">
        <v>0</v>
      </c>
      <c r="M122" s="25">
        <f t="shared" si="34"/>
        <v>1319824.12155675</v>
      </c>
      <c r="N122" s="25">
        <v>0</v>
      </c>
      <c r="O122" s="25">
        <f t="shared" si="35"/>
        <v>1319824.12155675</v>
      </c>
    </row>
    <row r="123" spans="1:15" ht="13.5" customHeight="1" x14ac:dyDescent="0.25">
      <c r="A123" s="22" t="s">
        <v>133</v>
      </c>
      <c r="B123" s="40">
        <v>49005</v>
      </c>
      <c r="C123" s="23">
        <v>24086.62</v>
      </c>
      <c r="D123" s="24">
        <v>482.5</v>
      </c>
      <c r="E123" s="24">
        <f t="shared" si="36"/>
        <v>15</v>
      </c>
      <c r="F123" s="24">
        <f t="shared" si="28"/>
        <v>1605.7746666666667</v>
      </c>
      <c r="G123" s="24">
        <f t="shared" si="29"/>
        <v>32.166666666666664</v>
      </c>
      <c r="H123" s="24">
        <f t="shared" si="30"/>
        <v>1637.9413333333334</v>
      </c>
      <c r="I123" s="25">
        <f t="shared" si="31"/>
        <v>67854.374100000001</v>
      </c>
      <c r="J123" s="25">
        <f t="shared" si="32"/>
        <v>111141483.98585281</v>
      </c>
      <c r="K123" s="25">
        <f t="shared" si="33"/>
        <v>41455773.526723094</v>
      </c>
      <c r="L123" s="25">
        <v>34732</v>
      </c>
      <c r="M123" s="25">
        <f t="shared" si="34"/>
        <v>152631989.51257589</v>
      </c>
      <c r="N123" s="25">
        <v>0</v>
      </c>
      <c r="O123" s="25">
        <f t="shared" si="35"/>
        <v>152631989.51257589</v>
      </c>
    </row>
    <row r="124" spans="1:15" ht="13.5" customHeight="1" x14ac:dyDescent="0.25">
      <c r="A124" s="22" t="s">
        <v>38</v>
      </c>
      <c r="B124" s="40">
        <v>5005</v>
      </c>
      <c r="C124" s="23">
        <v>692.5</v>
      </c>
      <c r="D124" s="24">
        <v>3</v>
      </c>
      <c r="E124" s="24">
        <f t="shared" si="36"/>
        <v>15</v>
      </c>
      <c r="F124" s="24">
        <f t="shared" si="28"/>
        <v>46.166666666666664</v>
      </c>
      <c r="G124" s="24">
        <f t="shared" si="29"/>
        <v>0.2</v>
      </c>
      <c r="H124" s="24">
        <f t="shared" si="30"/>
        <v>46.366666666666667</v>
      </c>
      <c r="I124" s="25">
        <f t="shared" si="31"/>
        <v>67854.374100000001</v>
      </c>
      <c r="J124" s="25">
        <f t="shared" si="32"/>
        <v>3146181.1457700003</v>
      </c>
      <c r="K124" s="25">
        <f t="shared" si="33"/>
        <v>1173525.5673722101</v>
      </c>
      <c r="L124" s="25">
        <v>0</v>
      </c>
      <c r="M124" s="25">
        <f t="shared" si="34"/>
        <v>4319706.7131422106</v>
      </c>
      <c r="N124" s="25">
        <v>0</v>
      </c>
      <c r="O124" s="25">
        <f t="shared" si="35"/>
        <v>4319706.7131422106</v>
      </c>
    </row>
    <row r="125" spans="1:15" ht="13.5" customHeight="1" x14ac:dyDescent="0.25">
      <c r="A125" s="22" t="s">
        <v>147</v>
      </c>
      <c r="B125" s="40">
        <v>54002</v>
      </c>
      <c r="C125" s="23">
        <v>933.23</v>
      </c>
      <c r="D125" s="24">
        <v>3</v>
      </c>
      <c r="E125" s="24">
        <f t="shared" si="36"/>
        <v>15</v>
      </c>
      <c r="F125" s="24">
        <f t="shared" si="28"/>
        <v>62.215333333333334</v>
      </c>
      <c r="G125" s="24">
        <f t="shared" si="29"/>
        <v>0.2</v>
      </c>
      <c r="H125" s="24">
        <f t="shared" si="30"/>
        <v>62.415333333333336</v>
      </c>
      <c r="I125" s="25">
        <f t="shared" si="31"/>
        <v>67854.374100000001</v>
      </c>
      <c r="J125" s="25">
        <f t="shared" si="32"/>
        <v>4235153.3775762003</v>
      </c>
      <c r="K125" s="25">
        <f t="shared" si="33"/>
        <v>1579712.2098359228</v>
      </c>
      <c r="L125" s="25">
        <v>0</v>
      </c>
      <c r="M125" s="25">
        <f t="shared" si="34"/>
        <v>5814865.5874121226</v>
      </c>
      <c r="N125" s="25">
        <v>0</v>
      </c>
      <c r="O125" s="25">
        <f t="shared" si="35"/>
        <v>5814865.5874121226</v>
      </c>
    </row>
    <row r="126" spans="1:15" ht="13.5" customHeight="1" x14ac:dyDescent="0.25">
      <c r="A126" s="22" t="s">
        <v>62</v>
      </c>
      <c r="B126" s="40">
        <v>15003</v>
      </c>
      <c r="C126" s="23">
        <v>174.4</v>
      </c>
      <c r="D126" s="24">
        <v>0.25</v>
      </c>
      <c r="E126" s="24">
        <f t="shared" si="36"/>
        <v>12</v>
      </c>
      <c r="F126" s="24">
        <f t="shared" si="28"/>
        <v>14.533333333333333</v>
      </c>
      <c r="G126" s="24">
        <f t="shared" si="29"/>
        <v>2.0833333333333332E-2</v>
      </c>
      <c r="H126" s="24">
        <f t="shared" si="30"/>
        <v>14.554166666666667</v>
      </c>
      <c r="I126" s="25">
        <f t="shared" si="31"/>
        <v>67854.374100000001</v>
      </c>
      <c r="J126" s="25">
        <f t="shared" si="32"/>
        <v>987563.86971375009</v>
      </c>
      <c r="K126" s="25">
        <f t="shared" si="33"/>
        <v>368361.32340322877</v>
      </c>
      <c r="L126" s="25">
        <v>0</v>
      </c>
      <c r="M126" s="25">
        <f t="shared" si="34"/>
        <v>1355925.1931169787</v>
      </c>
      <c r="N126" s="25">
        <v>0</v>
      </c>
      <c r="O126" s="25">
        <f t="shared" si="35"/>
        <v>1355925.1931169787</v>
      </c>
    </row>
    <row r="127" spans="1:15" ht="13.5" customHeight="1" x14ac:dyDescent="0.25">
      <c r="A127" s="22" t="s">
        <v>86</v>
      </c>
      <c r="B127" s="40">
        <v>26005</v>
      </c>
      <c r="C127" s="23">
        <v>70</v>
      </c>
      <c r="D127" s="24">
        <v>0</v>
      </c>
      <c r="E127" s="24">
        <f t="shared" si="36"/>
        <v>12</v>
      </c>
      <c r="F127" s="24">
        <f t="shared" si="28"/>
        <v>5.833333333333333</v>
      </c>
      <c r="G127" s="24">
        <f t="shared" si="29"/>
        <v>0</v>
      </c>
      <c r="H127" s="24">
        <f t="shared" si="30"/>
        <v>5.833333333333333</v>
      </c>
      <c r="I127" s="25">
        <f t="shared" si="31"/>
        <v>67854.374100000001</v>
      </c>
      <c r="J127" s="25">
        <f t="shared" si="32"/>
        <v>395817.18225000001</v>
      </c>
      <c r="K127" s="25">
        <f t="shared" si="33"/>
        <v>147639.80897925</v>
      </c>
      <c r="L127" s="25">
        <v>0</v>
      </c>
      <c r="M127" s="25">
        <f t="shared" si="34"/>
        <v>543456.99122924998</v>
      </c>
      <c r="N127" s="25">
        <v>0</v>
      </c>
      <c r="O127" s="25">
        <f t="shared" si="35"/>
        <v>543456.99122924998</v>
      </c>
    </row>
    <row r="128" spans="1:15" ht="13.5" customHeight="1" x14ac:dyDescent="0.25">
      <c r="A128" s="22" t="s">
        <v>112</v>
      </c>
      <c r="B128" s="40">
        <v>40002</v>
      </c>
      <c r="C128" s="23">
        <v>2414.98</v>
      </c>
      <c r="D128" s="24">
        <v>3.25</v>
      </c>
      <c r="E128" s="24">
        <f t="shared" si="36"/>
        <v>15</v>
      </c>
      <c r="F128" s="24">
        <f t="shared" si="28"/>
        <v>160.99866666666668</v>
      </c>
      <c r="G128" s="24">
        <f t="shared" si="29"/>
        <v>0.21666666666666667</v>
      </c>
      <c r="H128" s="24">
        <f t="shared" si="30"/>
        <v>161.21533333333335</v>
      </c>
      <c r="I128" s="25">
        <f t="shared" si="31"/>
        <v>67854.374100000001</v>
      </c>
      <c r="J128" s="25">
        <f t="shared" si="32"/>
        <v>10939165.538656201</v>
      </c>
      <c r="K128" s="25">
        <f t="shared" si="33"/>
        <v>4080308.7459187629</v>
      </c>
      <c r="L128" s="25">
        <v>0</v>
      </c>
      <c r="M128" s="25">
        <f t="shared" si="34"/>
        <v>15019474.284574963</v>
      </c>
      <c r="N128" s="25">
        <v>0</v>
      </c>
      <c r="O128" s="25">
        <f t="shared" si="35"/>
        <v>15019474.284574963</v>
      </c>
    </row>
    <row r="129" spans="1:15" ht="13.5" customHeight="1" x14ac:dyDescent="0.25">
      <c r="A129" s="22" t="s">
        <v>157</v>
      </c>
      <c r="B129" s="40">
        <v>57001</v>
      </c>
      <c r="C129" s="23">
        <v>416</v>
      </c>
      <c r="D129" s="24">
        <v>0</v>
      </c>
      <c r="E129" s="24">
        <f t="shared" si="36"/>
        <v>13.620000000000001</v>
      </c>
      <c r="F129" s="24">
        <f t="shared" si="28"/>
        <v>30.543318649045521</v>
      </c>
      <c r="G129" s="24">
        <f t="shared" si="29"/>
        <v>0</v>
      </c>
      <c r="H129" s="24">
        <f t="shared" si="30"/>
        <v>30.543318649045521</v>
      </c>
      <c r="I129" s="25">
        <f t="shared" si="31"/>
        <v>67854.374100000001</v>
      </c>
      <c r="J129" s="25">
        <f t="shared" si="32"/>
        <v>2072497.7698678414</v>
      </c>
      <c r="K129" s="25">
        <f t="shared" si="33"/>
        <v>773041.66816070478</v>
      </c>
      <c r="L129" s="25">
        <v>0</v>
      </c>
      <c r="M129" s="25">
        <f t="shared" si="34"/>
        <v>2845539.4380285461</v>
      </c>
      <c r="N129" s="25">
        <v>0</v>
      </c>
      <c r="O129" s="25">
        <f t="shared" si="35"/>
        <v>2845539.4380285461</v>
      </c>
    </row>
    <row r="130" spans="1:15" ht="13.5" customHeight="1" x14ac:dyDescent="0.25">
      <c r="A130" s="22" t="s">
        <v>149</v>
      </c>
      <c r="B130" s="40">
        <v>54006</v>
      </c>
      <c r="C130" s="23">
        <v>165</v>
      </c>
      <c r="D130" s="24">
        <v>2</v>
      </c>
      <c r="E130" s="24">
        <f t="shared" si="36"/>
        <v>12</v>
      </c>
      <c r="F130" s="24">
        <f t="shared" si="28"/>
        <v>13.75</v>
      </c>
      <c r="G130" s="24">
        <f t="shared" si="29"/>
        <v>0.16666666666666666</v>
      </c>
      <c r="H130" s="24">
        <f t="shared" si="30"/>
        <v>13.916666666666666</v>
      </c>
      <c r="I130" s="25">
        <f t="shared" si="31"/>
        <v>67854.374100000001</v>
      </c>
      <c r="J130" s="25">
        <f t="shared" si="32"/>
        <v>944306.70622499997</v>
      </c>
      <c r="K130" s="25">
        <f t="shared" si="33"/>
        <v>352226.40142192499</v>
      </c>
      <c r="L130" s="25">
        <v>0</v>
      </c>
      <c r="M130" s="25">
        <f t="shared" si="34"/>
        <v>1296533.1076469249</v>
      </c>
      <c r="N130" s="25">
        <v>0</v>
      </c>
      <c r="O130" s="25">
        <f t="shared" si="35"/>
        <v>1296533.1076469249</v>
      </c>
    </row>
    <row r="131" spans="1:15" ht="13.5" customHeight="1" x14ac:dyDescent="0.25">
      <c r="A131" s="22" t="s">
        <v>116</v>
      </c>
      <c r="B131" s="40">
        <v>41005</v>
      </c>
      <c r="C131" s="23">
        <v>2174.56</v>
      </c>
      <c r="D131" s="24">
        <v>7.25</v>
      </c>
      <c r="E131" s="24">
        <f t="shared" si="36"/>
        <v>15</v>
      </c>
      <c r="F131" s="24">
        <f t="shared" si="28"/>
        <v>144.97066666666666</v>
      </c>
      <c r="G131" s="24">
        <f t="shared" si="29"/>
        <v>0.48333333333333334</v>
      </c>
      <c r="H131" s="24">
        <f t="shared" si="30"/>
        <v>145.45399999999998</v>
      </c>
      <c r="I131" s="25">
        <f t="shared" si="31"/>
        <v>67854.374100000001</v>
      </c>
      <c r="J131" s="25">
        <f t="shared" si="32"/>
        <v>9869690.1303413995</v>
      </c>
      <c r="K131" s="25">
        <f t="shared" si="33"/>
        <v>3681394.4186173421</v>
      </c>
      <c r="L131" s="25">
        <v>0</v>
      </c>
      <c r="M131" s="25">
        <f t="shared" si="34"/>
        <v>13551084.548958741</v>
      </c>
      <c r="N131" s="25">
        <v>0</v>
      </c>
      <c r="O131" s="25">
        <f t="shared" si="35"/>
        <v>13551084.548958741</v>
      </c>
    </row>
    <row r="132" spans="1:15" ht="13.5" customHeight="1" x14ac:dyDescent="0.25">
      <c r="A132" s="22" t="s">
        <v>72</v>
      </c>
      <c r="B132" s="40">
        <v>20003</v>
      </c>
      <c r="C132" s="23">
        <v>339</v>
      </c>
      <c r="D132" s="24">
        <v>0.25</v>
      </c>
      <c r="E132" s="24">
        <f t="shared" si="36"/>
        <v>13.0425</v>
      </c>
      <c r="F132" s="24">
        <f t="shared" si="28"/>
        <v>25.991949396204713</v>
      </c>
      <c r="G132" s="24">
        <f t="shared" si="29"/>
        <v>1.9168104274487254E-2</v>
      </c>
      <c r="H132" s="24">
        <f t="shared" si="30"/>
        <v>26.011117500479202</v>
      </c>
      <c r="I132" s="25">
        <f t="shared" si="31"/>
        <v>67854.374100000001</v>
      </c>
      <c r="J132" s="25">
        <f t="shared" si="32"/>
        <v>1764968.0976365728</v>
      </c>
      <c r="K132" s="25">
        <f t="shared" si="33"/>
        <v>658333.1004184417</v>
      </c>
      <c r="L132" s="25">
        <v>0</v>
      </c>
      <c r="M132" s="25">
        <f t="shared" si="34"/>
        <v>2423301.1980550145</v>
      </c>
      <c r="N132" s="25">
        <v>0</v>
      </c>
      <c r="O132" s="25">
        <f t="shared" si="35"/>
        <v>2423301.1980550145</v>
      </c>
    </row>
    <row r="133" spans="1:15" ht="13.5" customHeight="1" x14ac:dyDescent="0.25">
      <c r="A133" s="22" t="s">
        <v>175</v>
      </c>
      <c r="B133" s="40">
        <v>66001</v>
      </c>
      <c r="C133" s="23">
        <v>2015.3</v>
      </c>
      <c r="D133" s="24">
        <v>2.5</v>
      </c>
      <c r="E133" s="24">
        <f t="shared" si="36"/>
        <v>15</v>
      </c>
      <c r="F133" s="24">
        <f t="shared" si="28"/>
        <v>134.35333333333332</v>
      </c>
      <c r="G133" s="24">
        <f t="shared" si="29"/>
        <v>0.16666666666666666</v>
      </c>
      <c r="H133" s="24">
        <f t="shared" si="30"/>
        <v>134.51999999999998</v>
      </c>
      <c r="I133" s="25">
        <f t="shared" si="31"/>
        <v>67854.374100000001</v>
      </c>
      <c r="J133" s="25">
        <f t="shared" si="32"/>
        <v>9127770.4039319996</v>
      </c>
      <c r="K133" s="25">
        <f t="shared" si="33"/>
        <v>3404658.3606666359</v>
      </c>
      <c r="L133" s="25">
        <v>6633</v>
      </c>
      <c r="M133" s="25">
        <f t="shared" si="34"/>
        <v>12539061.764598636</v>
      </c>
      <c r="N133" s="25">
        <v>0</v>
      </c>
      <c r="O133" s="25">
        <f t="shared" si="35"/>
        <v>12539061.764598636</v>
      </c>
    </row>
    <row r="134" spans="1:15" ht="13.5" customHeight="1" x14ac:dyDescent="0.25">
      <c r="A134" s="22" t="s">
        <v>99</v>
      </c>
      <c r="B134" s="40">
        <v>33005</v>
      </c>
      <c r="C134" s="23">
        <v>161.01</v>
      </c>
      <c r="D134" s="24">
        <v>1.75</v>
      </c>
      <c r="E134" s="24">
        <f t="shared" si="36"/>
        <v>12</v>
      </c>
      <c r="F134" s="24">
        <f t="shared" ref="F134:F165" si="37">C134/E134</f>
        <v>13.417499999999999</v>
      </c>
      <c r="G134" s="24">
        <f t="shared" ref="G134:G154" si="38">D134/E134</f>
        <v>0.14583333333333334</v>
      </c>
      <c r="H134" s="24">
        <f t="shared" ref="H134:H165" si="39">F134+G134</f>
        <v>13.563333333333333</v>
      </c>
      <c r="I134" s="25">
        <f t="shared" ref="I134:I154" si="40">$I$4*1.29</f>
        <v>67854.374100000001</v>
      </c>
      <c r="J134" s="25">
        <f t="shared" ref="J134:J165" si="41">H134*I134</f>
        <v>920331.49404299993</v>
      </c>
      <c r="K134" s="25">
        <f t="shared" ref="K134:K165" si="42">J134*0.373</f>
        <v>343283.64727803896</v>
      </c>
      <c r="L134" s="25">
        <v>0</v>
      </c>
      <c r="M134" s="25">
        <f t="shared" ref="M134:M165" si="43">J134+K134+L134</f>
        <v>1263615.1413210388</v>
      </c>
      <c r="N134" s="25">
        <v>0</v>
      </c>
      <c r="O134" s="25">
        <f t="shared" ref="O134:O165" si="44">IF(N134=0,M134,N134)</f>
        <v>1263615.1413210388</v>
      </c>
    </row>
    <row r="135" spans="1:15" ht="13.5" customHeight="1" x14ac:dyDescent="0.25">
      <c r="A135" s="22" t="s">
        <v>134</v>
      </c>
      <c r="B135" s="40">
        <v>49006</v>
      </c>
      <c r="C135" s="23">
        <v>971.5</v>
      </c>
      <c r="D135" s="24">
        <v>8.25</v>
      </c>
      <c r="E135" s="24">
        <f t="shared" si="36"/>
        <v>15</v>
      </c>
      <c r="F135" s="24">
        <f t="shared" si="37"/>
        <v>64.766666666666666</v>
      </c>
      <c r="G135" s="24">
        <f t="shared" si="38"/>
        <v>0.55000000000000004</v>
      </c>
      <c r="H135" s="24">
        <f t="shared" si="39"/>
        <v>65.316666666666663</v>
      </c>
      <c r="I135" s="25">
        <f t="shared" si="40"/>
        <v>67854.374100000001</v>
      </c>
      <c r="J135" s="25">
        <f t="shared" si="41"/>
        <v>4432021.5349650001</v>
      </c>
      <c r="K135" s="25">
        <f t="shared" si="42"/>
        <v>1653144.0325419451</v>
      </c>
      <c r="L135" s="25">
        <v>0</v>
      </c>
      <c r="M135" s="25">
        <f t="shared" si="43"/>
        <v>6085165.5675069448</v>
      </c>
      <c r="N135" s="25">
        <v>0</v>
      </c>
      <c r="O135" s="25">
        <f t="shared" si="44"/>
        <v>6085165.5675069448</v>
      </c>
    </row>
    <row r="136" spans="1:15" ht="13.5" customHeight="1" x14ac:dyDescent="0.25">
      <c r="A136" s="22" t="s">
        <v>54</v>
      </c>
      <c r="B136" s="40">
        <v>13001</v>
      </c>
      <c r="C136" s="23">
        <v>1344.95</v>
      </c>
      <c r="D136" s="24">
        <v>1.25</v>
      </c>
      <c r="E136" s="24">
        <f t="shared" si="36"/>
        <v>15</v>
      </c>
      <c r="F136" s="24">
        <f t="shared" si="37"/>
        <v>89.663333333333341</v>
      </c>
      <c r="G136" s="24">
        <f t="shared" si="38"/>
        <v>8.3333333333333329E-2</v>
      </c>
      <c r="H136" s="24">
        <f t="shared" si="39"/>
        <v>89.74666666666667</v>
      </c>
      <c r="I136" s="25">
        <f t="shared" si="40"/>
        <v>67854.374100000001</v>
      </c>
      <c r="J136" s="25">
        <f t="shared" si="41"/>
        <v>6089703.8942280002</v>
      </c>
      <c r="K136" s="25">
        <f t="shared" si="42"/>
        <v>2271459.5525470441</v>
      </c>
      <c r="L136" s="25">
        <v>0</v>
      </c>
      <c r="M136" s="25">
        <f t="shared" si="43"/>
        <v>8361163.4467750443</v>
      </c>
      <c r="N136" s="25">
        <v>0</v>
      </c>
      <c r="O136" s="25">
        <f t="shared" si="44"/>
        <v>8361163.4467750443</v>
      </c>
    </row>
    <row r="137" spans="1:15" ht="13.5" customHeight="1" x14ac:dyDescent="0.25">
      <c r="A137" s="22" t="s">
        <v>164</v>
      </c>
      <c r="B137" s="40">
        <v>60006</v>
      </c>
      <c r="C137" s="23">
        <v>381.17</v>
      </c>
      <c r="D137" s="24">
        <v>1.75</v>
      </c>
      <c r="E137" s="24">
        <f t="shared" si="36"/>
        <v>13.358775</v>
      </c>
      <c r="F137" s="24">
        <f t="shared" si="37"/>
        <v>28.53330488761133</v>
      </c>
      <c r="G137" s="24">
        <f t="shared" si="38"/>
        <v>0.13100003555715251</v>
      </c>
      <c r="H137" s="24">
        <f t="shared" si="39"/>
        <v>28.664304923168483</v>
      </c>
      <c r="I137" s="25">
        <f t="shared" si="40"/>
        <v>67854.374100000001</v>
      </c>
      <c r="J137" s="25">
        <f t="shared" si="41"/>
        <v>1944998.469573146</v>
      </c>
      <c r="K137" s="25">
        <f t="shared" si="42"/>
        <v>725484.42915078346</v>
      </c>
      <c r="L137" s="25">
        <v>0</v>
      </c>
      <c r="M137" s="25">
        <f t="shared" si="43"/>
        <v>2670482.8987239292</v>
      </c>
      <c r="N137" s="25">
        <v>0</v>
      </c>
      <c r="O137" s="25">
        <f t="shared" si="44"/>
        <v>2670482.8987239292</v>
      </c>
    </row>
    <row r="138" spans="1:15" ht="13.5" customHeight="1" x14ac:dyDescent="0.25">
      <c r="A138" s="22" t="s">
        <v>50</v>
      </c>
      <c r="B138" s="40">
        <v>11004</v>
      </c>
      <c r="C138" s="23">
        <v>800</v>
      </c>
      <c r="D138" s="24">
        <v>0</v>
      </c>
      <c r="E138" s="24">
        <f t="shared" si="36"/>
        <v>15</v>
      </c>
      <c r="F138" s="24">
        <f t="shared" si="37"/>
        <v>53.333333333333336</v>
      </c>
      <c r="G138" s="24">
        <f t="shared" si="38"/>
        <v>0</v>
      </c>
      <c r="H138" s="24">
        <f t="shared" si="39"/>
        <v>53.333333333333336</v>
      </c>
      <c r="I138" s="25">
        <f t="shared" si="40"/>
        <v>67854.374100000001</v>
      </c>
      <c r="J138" s="25">
        <f t="shared" si="41"/>
        <v>3618899.952</v>
      </c>
      <c r="K138" s="25">
        <f t="shared" si="42"/>
        <v>1349849.6820960001</v>
      </c>
      <c r="L138" s="25">
        <v>0</v>
      </c>
      <c r="M138" s="25">
        <f t="shared" si="43"/>
        <v>4968749.6340960003</v>
      </c>
      <c r="N138" s="25">
        <v>0</v>
      </c>
      <c r="O138" s="25">
        <f t="shared" si="44"/>
        <v>4968749.6340960003</v>
      </c>
    </row>
    <row r="139" spans="1:15" ht="13.5" customHeight="1" x14ac:dyDescent="0.25">
      <c r="A139" s="22" t="s">
        <v>142</v>
      </c>
      <c r="B139" s="40">
        <v>51005</v>
      </c>
      <c r="C139" s="23">
        <v>268.51</v>
      </c>
      <c r="D139" s="24">
        <v>0</v>
      </c>
      <c r="E139" s="24">
        <f t="shared" si="36"/>
        <v>12.513825000000001</v>
      </c>
      <c r="F139" s="24">
        <f t="shared" si="37"/>
        <v>21.45706848225862</v>
      </c>
      <c r="G139" s="24">
        <f t="shared" si="38"/>
        <v>0</v>
      </c>
      <c r="H139" s="24">
        <f t="shared" si="39"/>
        <v>21.45706848225862</v>
      </c>
      <c r="I139" s="25">
        <f t="shared" si="40"/>
        <v>67854.374100000001</v>
      </c>
      <c r="J139" s="25">
        <f t="shared" si="41"/>
        <v>1455955.9518844956</v>
      </c>
      <c r="K139" s="25">
        <f t="shared" si="42"/>
        <v>543071.57005291688</v>
      </c>
      <c r="L139" s="25">
        <v>0</v>
      </c>
      <c r="M139" s="25">
        <f t="shared" si="43"/>
        <v>1999027.5219374124</v>
      </c>
      <c r="N139" s="25">
        <v>0</v>
      </c>
      <c r="O139" s="25">
        <f t="shared" si="44"/>
        <v>1999027.5219374124</v>
      </c>
    </row>
    <row r="140" spans="1:15" ht="13.5" customHeight="1" x14ac:dyDescent="0.25">
      <c r="A140" s="22" t="s">
        <v>42</v>
      </c>
      <c r="B140" s="40">
        <v>6005</v>
      </c>
      <c r="C140" s="23">
        <v>315.29000000000002</v>
      </c>
      <c r="D140" s="24">
        <v>0.75</v>
      </c>
      <c r="E140" s="24">
        <f t="shared" si="36"/>
        <v>12.864675</v>
      </c>
      <c r="F140" s="24">
        <f t="shared" si="37"/>
        <v>24.508197836323109</v>
      </c>
      <c r="G140" s="24">
        <f t="shared" si="38"/>
        <v>5.829917973054119E-2</v>
      </c>
      <c r="H140" s="24">
        <f t="shared" si="39"/>
        <v>24.566497016053649</v>
      </c>
      <c r="I140" s="25">
        <f t="shared" si="40"/>
        <v>67854.374100000001</v>
      </c>
      <c r="J140" s="25">
        <f t="shared" si="41"/>
        <v>1666944.2788538381</v>
      </c>
      <c r="K140" s="25">
        <f t="shared" si="42"/>
        <v>621770.2160124816</v>
      </c>
      <c r="L140" s="25">
        <v>0</v>
      </c>
      <c r="M140" s="25">
        <f t="shared" si="43"/>
        <v>2288714.4948663199</v>
      </c>
      <c r="N140" s="25">
        <v>0</v>
      </c>
      <c r="O140" s="25">
        <f t="shared" si="44"/>
        <v>2288714.4948663199</v>
      </c>
    </row>
    <row r="141" spans="1:15" ht="13.5" customHeight="1" x14ac:dyDescent="0.25">
      <c r="A141" s="22" t="s">
        <v>58</v>
      </c>
      <c r="B141" s="40">
        <v>14004</v>
      </c>
      <c r="C141" s="23">
        <v>3835.73</v>
      </c>
      <c r="D141" s="24">
        <v>11</v>
      </c>
      <c r="E141" s="24">
        <f t="shared" si="36"/>
        <v>15</v>
      </c>
      <c r="F141" s="24">
        <f t="shared" si="37"/>
        <v>255.71533333333335</v>
      </c>
      <c r="G141" s="24">
        <f t="shared" si="38"/>
        <v>0.73333333333333328</v>
      </c>
      <c r="H141" s="24">
        <f t="shared" si="39"/>
        <v>256.44866666666667</v>
      </c>
      <c r="I141" s="25">
        <f t="shared" si="40"/>
        <v>67854.374100000001</v>
      </c>
      <c r="J141" s="25">
        <f t="shared" si="41"/>
        <v>17401163.765446201</v>
      </c>
      <c r="K141" s="25">
        <f t="shared" si="42"/>
        <v>6490634.0845114328</v>
      </c>
      <c r="L141" s="25">
        <v>0</v>
      </c>
      <c r="M141" s="25">
        <f t="shared" si="43"/>
        <v>23891797.849957634</v>
      </c>
      <c r="N141" s="25">
        <v>0</v>
      </c>
      <c r="O141" s="25">
        <f t="shared" si="44"/>
        <v>23891797.849957634</v>
      </c>
    </row>
    <row r="142" spans="1:15" ht="13.5" customHeight="1" x14ac:dyDescent="0.25">
      <c r="A142" s="22" t="s">
        <v>68</v>
      </c>
      <c r="B142" s="40">
        <v>18003</v>
      </c>
      <c r="C142" s="23">
        <v>175</v>
      </c>
      <c r="D142" s="24">
        <v>0</v>
      </c>
      <c r="E142" s="24">
        <f t="shared" si="36"/>
        <v>12</v>
      </c>
      <c r="F142" s="24">
        <f t="shared" si="37"/>
        <v>14.583333333333334</v>
      </c>
      <c r="G142" s="24">
        <f t="shared" si="38"/>
        <v>0</v>
      </c>
      <c r="H142" s="24">
        <f t="shared" si="39"/>
        <v>14.583333333333334</v>
      </c>
      <c r="I142" s="25">
        <f t="shared" si="40"/>
        <v>67854.374100000001</v>
      </c>
      <c r="J142" s="25">
        <f t="shared" si="41"/>
        <v>989542.95562500006</v>
      </c>
      <c r="K142" s="25">
        <f t="shared" si="42"/>
        <v>369099.522448125</v>
      </c>
      <c r="L142" s="25">
        <v>0</v>
      </c>
      <c r="M142" s="25">
        <f t="shared" si="43"/>
        <v>1358642.478073125</v>
      </c>
      <c r="N142" s="25">
        <v>0</v>
      </c>
      <c r="O142" s="25">
        <f t="shared" si="44"/>
        <v>1358642.478073125</v>
      </c>
    </row>
    <row r="143" spans="1:15" ht="13.5" customHeight="1" x14ac:dyDescent="0.25">
      <c r="A143" s="22" t="s">
        <v>59</v>
      </c>
      <c r="B143" s="40">
        <v>14005</v>
      </c>
      <c r="C143" s="23">
        <v>257</v>
      </c>
      <c r="D143" s="24">
        <v>0</v>
      </c>
      <c r="E143" s="24">
        <f t="shared" si="36"/>
        <v>12.4275</v>
      </c>
      <c r="F143" s="24">
        <f t="shared" si="37"/>
        <v>20.679943673305171</v>
      </c>
      <c r="G143" s="24">
        <f t="shared" si="38"/>
        <v>0</v>
      </c>
      <c r="H143" s="24">
        <f t="shared" si="39"/>
        <v>20.679943673305171</v>
      </c>
      <c r="I143" s="25">
        <f t="shared" si="40"/>
        <v>67854.374100000001</v>
      </c>
      <c r="J143" s="25">
        <f t="shared" si="41"/>
        <v>1403224.6343753773</v>
      </c>
      <c r="K143" s="25">
        <f t="shared" si="42"/>
        <v>523402.78862201574</v>
      </c>
      <c r="L143" s="25">
        <v>0</v>
      </c>
      <c r="M143" s="25">
        <f t="shared" si="43"/>
        <v>1926627.4229973932</v>
      </c>
      <c r="N143" s="25">
        <v>0</v>
      </c>
      <c r="O143" s="25">
        <f t="shared" si="44"/>
        <v>1926627.4229973932</v>
      </c>
    </row>
    <row r="144" spans="1:15" ht="13.5" customHeight="1" x14ac:dyDescent="0.25">
      <c r="A144" s="22" t="s">
        <v>69</v>
      </c>
      <c r="B144" s="40">
        <v>18005</v>
      </c>
      <c r="C144" s="23">
        <v>534</v>
      </c>
      <c r="D144" s="24">
        <v>0.5</v>
      </c>
      <c r="E144" s="24">
        <f t="shared" si="36"/>
        <v>14.504999999999999</v>
      </c>
      <c r="F144" s="24">
        <f t="shared" si="37"/>
        <v>36.814891416752843</v>
      </c>
      <c r="G144" s="24">
        <f t="shared" si="38"/>
        <v>3.447087211306446E-2</v>
      </c>
      <c r="H144" s="24">
        <f t="shared" si="39"/>
        <v>36.849362288865905</v>
      </c>
      <c r="I144" s="25">
        <f t="shared" si="40"/>
        <v>67854.374100000001</v>
      </c>
      <c r="J144" s="25">
        <f t="shared" si="41"/>
        <v>2500390.4140951396</v>
      </c>
      <c r="K144" s="25">
        <f t="shared" si="42"/>
        <v>932645.62445748702</v>
      </c>
      <c r="L144" s="25">
        <v>0</v>
      </c>
      <c r="M144" s="25">
        <f t="shared" si="43"/>
        <v>3433036.0385526265</v>
      </c>
      <c r="N144" s="25">
        <v>0</v>
      </c>
      <c r="O144" s="25">
        <f t="shared" si="44"/>
        <v>3433036.0385526265</v>
      </c>
    </row>
    <row r="145" spans="1:15" ht="13.5" customHeight="1" x14ac:dyDescent="0.25">
      <c r="A145" s="22" t="s">
        <v>102</v>
      </c>
      <c r="B145" s="40">
        <v>36002</v>
      </c>
      <c r="C145" s="23">
        <v>370.6</v>
      </c>
      <c r="D145" s="24">
        <v>4.75</v>
      </c>
      <c r="E145" s="24">
        <f t="shared" si="36"/>
        <v>13.279500000000001</v>
      </c>
      <c r="F145" s="24">
        <f t="shared" si="37"/>
        <v>27.907677246884298</v>
      </c>
      <c r="G145" s="24">
        <f t="shared" si="38"/>
        <v>0.35769419029330923</v>
      </c>
      <c r="H145" s="24">
        <f t="shared" si="39"/>
        <v>28.265371437177606</v>
      </c>
      <c r="I145" s="25">
        <f t="shared" si="40"/>
        <v>67854.374100000001</v>
      </c>
      <c r="J145" s="25">
        <f t="shared" si="41"/>
        <v>1917929.0875737041</v>
      </c>
      <c r="K145" s="25">
        <f t="shared" si="42"/>
        <v>715387.54966499167</v>
      </c>
      <c r="L145" s="25">
        <v>0</v>
      </c>
      <c r="M145" s="25">
        <f t="shared" si="43"/>
        <v>2633316.6372386958</v>
      </c>
      <c r="N145" s="25">
        <v>0</v>
      </c>
      <c r="O145" s="25">
        <f t="shared" si="44"/>
        <v>2633316.6372386958</v>
      </c>
    </row>
    <row r="146" spans="1:15" ht="13.5" customHeight="1" x14ac:dyDescent="0.25">
      <c r="A146" s="22" t="s">
        <v>135</v>
      </c>
      <c r="B146" s="40">
        <v>49007</v>
      </c>
      <c r="C146" s="23">
        <v>1429</v>
      </c>
      <c r="D146" s="24">
        <v>1.5</v>
      </c>
      <c r="E146" s="24">
        <f t="shared" si="36"/>
        <v>15</v>
      </c>
      <c r="F146" s="24">
        <f t="shared" si="37"/>
        <v>95.266666666666666</v>
      </c>
      <c r="G146" s="24">
        <f t="shared" si="38"/>
        <v>0.1</v>
      </c>
      <c r="H146" s="24">
        <f t="shared" si="39"/>
        <v>95.36666666666666</v>
      </c>
      <c r="I146" s="25">
        <f t="shared" si="40"/>
        <v>67854.374100000001</v>
      </c>
      <c r="J146" s="25">
        <f t="shared" si="41"/>
        <v>6471045.4766699998</v>
      </c>
      <c r="K146" s="25">
        <f t="shared" si="42"/>
        <v>2413699.96279791</v>
      </c>
      <c r="L146" s="25">
        <v>0</v>
      </c>
      <c r="M146" s="25">
        <f t="shared" si="43"/>
        <v>8884745.4394679107</v>
      </c>
      <c r="N146" s="25">
        <v>0</v>
      </c>
      <c r="O146" s="25">
        <f t="shared" si="44"/>
        <v>8884745.4394679107</v>
      </c>
    </row>
    <row r="147" spans="1:15" ht="13.5" customHeight="1" x14ac:dyDescent="0.25">
      <c r="A147" s="22" t="s">
        <v>28</v>
      </c>
      <c r="B147" s="40">
        <v>1003</v>
      </c>
      <c r="C147" s="23">
        <v>132</v>
      </c>
      <c r="D147" s="24">
        <v>0</v>
      </c>
      <c r="E147" s="24">
        <f t="shared" si="36"/>
        <v>12</v>
      </c>
      <c r="F147" s="24">
        <f t="shared" si="37"/>
        <v>11</v>
      </c>
      <c r="G147" s="24">
        <f t="shared" si="38"/>
        <v>0</v>
      </c>
      <c r="H147" s="24">
        <f t="shared" si="39"/>
        <v>11</v>
      </c>
      <c r="I147" s="25">
        <f t="shared" si="40"/>
        <v>67854.374100000001</v>
      </c>
      <c r="J147" s="25">
        <f t="shared" si="41"/>
        <v>746398.11510000005</v>
      </c>
      <c r="K147" s="25">
        <f t="shared" si="42"/>
        <v>278406.49693230004</v>
      </c>
      <c r="L147" s="25">
        <v>0</v>
      </c>
      <c r="M147" s="25">
        <f t="shared" si="43"/>
        <v>1024804.6120323001</v>
      </c>
      <c r="N147" s="25">
        <v>0</v>
      </c>
      <c r="O147" s="25">
        <f t="shared" si="44"/>
        <v>1024804.6120323001</v>
      </c>
    </row>
    <row r="148" spans="1:15" ht="13.5" customHeight="1" x14ac:dyDescent="0.25">
      <c r="A148" s="22" t="s">
        <v>127</v>
      </c>
      <c r="B148" s="40">
        <v>47001</v>
      </c>
      <c r="C148" s="23">
        <v>384</v>
      </c>
      <c r="D148" s="24">
        <v>0.25</v>
      </c>
      <c r="E148" s="24">
        <f t="shared" si="36"/>
        <v>13.379999999999999</v>
      </c>
      <c r="F148" s="24">
        <f t="shared" si="37"/>
        <v>28.699551569506728</v>
      </c>
      <c r="G148" s="24">
        <f t="shared" si="38"/>
        <v>1.8684603886397609E-2</v>
      </c>
      <c r="H148" s="24">
        <f t="shared" si="39"/>
        <v>28.718236173393127</v>
      </c>
      <c r="I148" s="25">
        <f t="shared" si="40"/>
        <v>67854.374100000001</v>
      </c>
      <c r="J148" s="25">
        <f t="shared" si="41"/>
        <v>1948657.9408015697</v>
      </c>
      <c r="K148" s="25">
        <f t="shared" si="42"/>
        <v>726849.41191898554</v>
      </c>
      <c r="L148" s="25">
        <v>0</v>
      </c>
      <c r="M148" s="25">
        <f t="shared" si="43"/>
        <v>2675507.3527205554</v>
      </c>
      <c r="N148" s="25">
        <v>0</v>
      </c>
      <c r="O148" s="25">
        <f t="shared" si="44"/>
        <v>2675507.3527205554</v>
      </c>
    </row>
    <row r="149" spans="1:15" ht="13.5" customHeight="1" x14ac:dyDescent="0.25">
      <c r="A149" s="22" t="s">
        <v>53</v>
      </c>
      <c r="B149" s="40">
        <v>12003</v>
      </c>
      <c r="C149" s="23">
        <v>282</v>
      </c>
      <c r="D149" s="24">
        <v>8.5</v>
      </c>
      <c r="E149" s="24">
        <f t="shared" si="36"/>
        <v>12.615</v>
      </c>
      <c r="F149" s="24">
        <f t="shared" si="37"/>
        <v>22.354340071343639</v>
      </c>
      <c r="G149" s="24">
        <f t="shared" si="38"/>
        <v>0.67380103051922313</v>
      </c>
      <c r="H149" s="24">
        <f t="shared" si="39"/>
        <v>23.028141101862861</v>
      </c>
      <c r="I149" s="25">
        <f t="shared" si="40"/>
        <v>67854.374100000001</v>
      </c>
      <c r="J149" s="25">
        <f t="shared" si="41"/>
        <v>1562560.1011533889</v>
      </c>
      <c r="K149" s="25">
        <f t="shared" si="42"/>
        <v>582834.91773021407</v>
      </c>
      <c r="L149" s="25">
        <v>0</v>
      </c>
      <c r="M149" s="25">
        <f t="shared" si="43"/>
        <v>2145395.0188836027</v>
      </c>
      <c r="N149" s="25">
        <v>0</v>
      </c>
      <c r="O149" s="25">
        <f t="shared" si="44"/>
        <v>2145395.0188836027</v>
      </c>
    </row>
    <row r="150" spans="1:15" ht="13.5" customHeight="1" x14ac:dyDescent="0.25">
      <c r="A150" s="22" t="s">
        <v>150</v>
      </c>
      <c r="B150" s="40">
        <v>54007</v>
      </c>
      <c r="C150" s="23">
        <v>214</v>
      </c>
      <c r="D150" s="24">
        <v>0</v>
      </c>
      <c r="E150" s="24">
        <f t="shared" si="36"/>
        <v>12.105</v>
      </c>
      <c r="F150" s="24">
        <f t="shared" si="37"/>
        <v>17.678645187938869</v>
      </c>
      <c r="G150" s="24">
        <f t="shared" si="38"/>
        <v>0</v>
      </c>
      <c r="H150" s="24">
        <f t="shared" si="39"/>
        <v>17.678645187938869</v>
      </c>
      <c r="I150" s="25">
        <f t="shared" si="40"/>
        <v>67854.374100000001</v>
      </c>
      <c r="J150" s="25">
        <f t="shared" si="41"/>
        <v>1199573.4041635687</v>
      </c>
      <c r="K150" s="25">
        <f t="shared" si="42"/>
        <v>447440.87975301116</v>
      </c>
      <c r="L150" s="25">
        <v>0</v>
      </c>
      <c r="M150" s="25">
        <f t="shared" si="43"/>
        <v>1647014.28391658</v>
      </c>
      <c r="N150" s="25">
        <v>0</v>
      </c>
      <c r="O150" s="25">
        <f t="shared" si="44"/>
        <v>1647014.28391658</v>
      </c>
    </row>
    <row r="151" spans="1:15" ht="13.5" customHeight="1" x14ac:dyDescent="0.25">
      <c r="A151" s="22" t="s">
        <v>159</v>
      </c>
      <c r="B151" s="40">
        <v>59002</v>
      </c>
      <c r="C151" s="23">
        <v>715</v>
      </c>
      <c r="D151" s="24">
        <v>0.5</v>
      </c>
      <c r="E151" s="24">
        <f t="shared" si="36"/>
        <v>15</v>
      </c>
      <c r="F151" s="24">
        <f t="shared" si="37"/>
        <v>47.666666666666664</v>
      </c>
      <c r="G151" s="24">
        <f t="shared" si="38"/>
        <v>3.3333333333333333E-2</v>
      </c>
      <c r="H151" s="24">
        <f t="shared" si="39"/>
        <v>47.699999999999996</v>
      </c>
      <c r="I151" s="25">
        <f t="shared" si="40"/>
        <v>67854.374100000001</v>
      </c>
      <c r="J151" s="25">
        <f t="shared" si="41"/>
        <v>3236653.6445699995</v>
      </c>
      <c r="K151" s="25">
        <f t="shared" si="42"/>
        <v>1207271.8094246099</v>
      </c>
      <c r="L151" s="25">
        <v>0</v>
      </c>
      <c r="M151" s="25">
        <f t="shared" si="43"/>
        <v>4443925.4539946094</v>
      </c>
      <c r="N151" s="25">
        <v>0</v>
      </c>
      <c r="O151" s="25">
        <f t="shared" si="44"/>
        <v>4443925.4539946094</v>
      </c>
    </row>
    <row r="152" spans="1:15" ht="13.5" customHeight="1" x14ac:dyDescent="0.25">
      <c r="A152" s="22" t="s">
        <v>31</v>
      </c>
      <c r="B152" s="40">
        <v>2006</v>
      </c>
      <c r="C152" s="23">
        <v>340</v>
      </c>
      <c r="D152" s="24">
        <v>0.75</v>
      </c>
      <c r="E152" s="24">
        <f t="shared" si="36"/>
        <v>13.05</v>
      </c>
      <c r="F152" s="24">
        <f t="shared" si="37"/>
        <v>26.053639846743295</v>
      </c>
      <c r="G152" s="24">
        <f t="shared" si="38"/>
        <v>5.7471264367816091E-2</v>
      </c>
      <c r="H152" s="24">
        <f t="shared" si="39"/>
        <v>26.111111111111111</v>
      </c>
      <c r="I152" s="25">
        <f t="shared" si="40"/>
        <v>67854.374100000001</v>
      </c>
      <c r="J152" s="25">
        <f t="shared" si="41"/>
        <v>1771753.1015000001</v>
      </c>
      <c r="K152" s="25">
        <f t="shared" si="42"/>
        <v>660863.90685949998</v>
      </c>
      <c r="L152" s="25">
        <v>0</v>
      </c>
      <c r="M152" s="25">
        <f t="shared" si="43"/>
        <v>2432617.0083595002</v>
      </c>
      <c r="N152" s="25">
        <v>0</v>
      </c>
      <c r="O152" s="25">
        <f t="shared" si="44"/>
        <v>2432617.0083595002</v>
      </c>
    </row>
    <row r="153" spans="1:15" ht="13.5" customHeight="1" x14ac:dyDescent="0.25">
      <c r="A153" s="22" t="s">
        <v>151</v>
      </c>
      <c r="B153" s="40">
        <v>55004</v>
      </c>
      <c r="C153" s="23">
        <v>258</v>
      </c>
      <c r="D153" s="24">
        <v>0.25</v>
      </c>
      <c r="E153" s="24">
        <f t="shared" si="36"/>
        <v>12.435</v>
      </c>
      <c r="F153" s="24">
        <f t="shared" si="37"/>
        <v>20.747889022919178</v>
      </c>
      <c r="G153" s="24">
        <f t="shared" si="38"/>
        <v>2.0104543626859671E-2</v>
      </c>
      <c r="H153" s="24">
        <f t="shared" si="39"/>
        <v>20.767993566546039</v>
      </c>
      <c r="I153" s="25">
        <f t="shared" si="40"/>
        <v>67854.374100000001</v>
      </c>
      <c r="J153" s="25">
        <f t="shared" si="41"/>
        <v>1409199.2047708081</v>
      </c>
      <c r="K153" s="25">
        <f t="shared" si="42"/>
        <v>525631.30337951146</v>
      </c>
      <c r="L153" s="25">
        <v>0</v>
      </c>
      <c r="M153" s="25">
        <f t="shared" si="43"/>
        <v>1934830.5081503196</v>
      </c>
      <c r="N153" s="25">
        <v>0</v>
      </c>
      <c r="O153" s="25">
        <f t="shared" si="44"/>
        <v>1934830.5081503196</v>
      </c>
    </row>
    <row r="154" spans="1:15" ht="13.5" customHeight="1" x14ac:dyDescent="0.25">
      <c r="A154" s="22" t="s">
        <v>172</v>
      </c>
      <c r="B154" s="40">
        <v>63003</v>
      </c>
      <c r="C154" s="23">
        <v>2821.06</v>
      </c>
      <c r="D154" s="24">
        <v>10.75</v>
      </c>
      <c r="E154" s="24">
        <f t="shared" si="36"/>
        <v>15</v>
      </c>
      <c r="F154" s="24">
        <f t="shared" si="37"/>
        <v>188.07066666666665</v>
      </c>
      <c r="G154" s="24">
        <f t="shared" si="38"/>
        <v>0.71666666666666667</v>
      </c>
      <c r="H154" s="24">
        <f t="shared" si="39"/>
        <v>188.78733333333332</v>
      </c>
      <c r="I154" s="25">
        <f t="shared" si="40"/>
        <v>67854.374100000001</v>
      </c>
      <c r="J154" s="25">
        <f t="shared" si="41"/>
        <v>12810046.341341399</v>
      </c>
      <c r="K154" s="25">
        <f t="shared" si="42"/>
        <v>4778147.2853203416</v>
      </c>
      <c r="L154" s="25">
        <v>0</v>
      </c>
      <c r="M154" s="25">
        <f t="shared" si="43"/>
        <v>17588193.62666174</v>
      </c>
      <c r="N154" s="25">
        <v>0</v>
      </c>
      <c r="O154" s="25">
        <f t="shared" si="44"/>
        <v>17588193.62666174</v>
      </c>
    </row>
    <row r="155" spans="1:15" x14ac:dyDescent="0.25">
      <c r="A155" s="26"/>
      <c r="B155" s="26"/>
      <c r="C155" s="23">
        <f>SUM(C6:C154)</f>
        <v>137764.85999999993</v>
      </c>
      <c r="D155" s="24">
        <f>SUM(D6:D154)</f>
        <v>1136</v>
      </c>
      <c r="E155" s="27"/>
      <c r="F155" s="24">
        <f>SUM(F6:F154)</f>
        <v>9498.4978896300199</v>
      </c>
      <c r="G155" s="27"/>
      <c r="H155" s="24">
        <f>SUM(H6:H154)</f>
        <v>9576.2407562077133</v>
      </c>
      <c r="I155" s="25"/>
      <c r="J155" s="27"/>
      <c r="K155" s="27"/>
      <c r="L155" s="25">
        <f>SUM(L6:L154)</f>
        <v>104592</v>
      </c>
      <c r="M155" s="25">
        <f>SUM(M6:M154)</f>
        <v>892266018.62666774</v>
      </c>
      <c r="N155" s="25">
        <f t="shared" ref="N155:O155" si="45">SUM(N6:N154)</f>
        <v>675007.04142857145</v>
      </c>
      <c r="O155" s="25">
        <f t="shared" si="45"/>
        <v>892133603.85255575</v>
      </c>
    </row>
    <row r="156" spans="1:15" ht="15" thickBot="1" x14ac:dyDescent="0.3">
      <c r="A156" s="28"/>
      <c r="B156" s="28"/>
      <c r="C156" s="29"/>
    </row>
    <row r="157" spans="1:15" s="33" customFormat="1" ht="15.75" thickTop="1" thickBot="1" x14ac:dyDescent="0.3">
      <c r="A157" s="30" t="s">
        <v>177</v>
      </c>
      <c r="B157" s="35" t="s">
        <v>176</v>
      </c>
      <c r="C157" s="31">
        <v>24</v>
      </c>
      <c r="D157" s="36"/>
      <c r="E157" s="37"/>
      <c r="F157" s="37"/>
      <c r="G157" s="37"/>
      <c r="H157" s="38" t="s">
        <v>176</v>
      </c>
      <c r="I157" s="32"/>
      <c r="J157" s="32"/>
      <c r="K157" s="32"/>
      <c r="L157" s="32"/>
      <c r="M157" s="32"/>
      <c r="N157" s="39"/>
      <c r="O157" s="32">
        <f>ROUND(C157*6210.94,0)</f>
        <v>149063</v>
      </c>
    </row>
    <row r="158" spans="1:15" ht="15" thickTop="1" x14ac:dyDescent="0.25">
      <c r="C158" s="5"/>
    </row>
    <row r="159" spans="1:15" x14ac:dyDescent="0.25">
      <c r="C159" s="29"/>
      <c r="O159" s="6">
        <f>O155+O157</f>
        <v>892282666.85255575</v>
      </c>
    </row>
    <row r="160" spans="1:15" x14ac:dyDescent="0.25">
      <c r="C160" s="29"/>
    </row>
  </sheetData>
  <sortState xmlns:xlrd2="http://schemas.microsoft.com/office/spreadsheetml/2017/richdata2" ref="A6:O154">
    <sortCondition ref="A6:A154"/>
  </sortState>
  <pageMargins left="0.25" right="0.25" top="0.39" bottom="0.41" header="0.17" footer="0.16"/>
  <pageSetup scale="75" fitToHeight="0" orientation="landscape" cellComments="asDisplayed" r:id="rId1"/>
  <headerFooter alignWithMargins="0">
    <oddHeader xml:space="preserve">&amp;C&amp;"Lucida Sans Unicode,Regular"&amp;14
</oddHeader>
    <oddFooter>&amp;C&amp;"Ebrima,Regular"&amp;9&amp;P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Need Calc</vt:lpstr>
      <vt:lpstr>'Need Calc'!Print_Area</vt:lpstr>
      <vt:lpstr>'Need Calc'!Print_Titles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2022-01-11T22:44:34Z</cp:lastPrinted>
  <dcterms:created xsi:type="dcterms:W3CDTF">2022-01-11T22:32:44Z</dcterms:created>
  <dcterms:modified xsi:type="dcterms:W3CDTF">2022-01-11T22:44:45Z</dcterms:modified>
</cp:coreProperties>
</file>