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5A84743A-30A9-43BB-B5F9-822683D21912}" xr6:coauthVersionLast="47" xr6:coauthVersionMax="47" xr10:uidLastSave="{00000000-0000-0000-0000-000000000000}"/>
  <bookViews>
    <workbookView xWindow="1905" yWindow="1905" windowWidth="24840" windowHeight="12885" xr2:uid="{0AFBF99B-EA65-4D66-BA21-06FE46F9510A}"/>
  </bookViews>
  <sheets>
    <sheet name="GSA Need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'GSA Need'!$A$5:$P$156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'GSA Need'!$A$1:$P$161</definedName>
    <definedName name="_xlnm.Print_Titles" localSheetId="0">'GSA Need'!$1:$5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6" i="1" l="1"/>
  <c r="J132" i="1"/>
  <c r="F132" i="1"/>
  <c r="G132" i="1" s="1"/>
  <c r="J109" i="1"/>
  <c r="J44" i="1"/>
  <c r="G44" i="1"/>
  <c r="F44" i="1"/>
  <c r="J153" i="1"/>
  <c r="F153" i="1"/>
  <c r="G153" i="1" s="1"/>
  <c r="J61" i="1"/>
  <c r="J102" i="1"/>
  <c r="J121" i="1"/>
  <c r="F121" i="1"/>
  <c r="G121" i="1" s="1"/>
  <c r="J37" i="1"/>
  <c r="F37" i="1"/>
  <c r="G37" i="1" s="1"/>
  <c r="J49" i="1"/>
  <c r="J16" i="1"/>
  <c r="J8" i="1"/>
  <c r="F8" i="1"/>
  <c r="G8" i="1" s="1"/>
  <c r="J136" i="1"/>
  <c r="F136" i="1"/>
  <c r="G136" i="1" s="1"/>
  <c r="J111" i="1"/>
  <c r="J93" i="1"/>
  <c r="J29" i="1"/>
  <c r="F29" i="1"/>
  <c r="G29" i="1" s="1"/>
  <c r="J34" i="1"/>
  <c r="F34" i="1"/>
  <c r="G34" i="1" s="1"/>
  <c r="J150" i="1"/>
  <c r="J7" i="1"/>
  <c r="J128" i="1"/>
  <c r="F128" i="1"/>
  <c r="G128" i="1" s="1"/>
  <c r="J107" i="1"/>
  <c r="F107" i="1"/>
  <c r="H107" i="1" s="1"/>
  <c r="J74" i="1"/>
  <c r="J117" i="1"/>
  <c r="J42" i="1"/>
  <c r="F42" i="1"/>
  <c r="G42" i="1" s="1"/>
  <c r="J119" i="1"/>
  <c r="J152" i="1"/>
  <c r="F152" i="1"/>
  <c r="J149" i="1"/>
  <c r="F149" i="1"/>
  <c r="G149" i="1" s="1"/>
  <c r="J129" i="1"/>
  <c r="F129" i="1"/>
  <c r="G129" i="1" s="1"/>
  <c r="J118" i="1"/>
  <c r="F118" i="1"/>
  <c r="H118" i="1" s="1"/>
  <c r="J124" i="1"/>
  <c r="F124" i="1"/>
  <c r="G124" i="1" s="1"/>
  <c r="P76" i="1"/>
  <c r="J76" i="1"/>
  <c r="J62" i="1"/>
  <c r="F62" i="1"/>
  <c r="G62" i="1" s="1"/>
  <c r="J88" i="1"/>
  <c r="F88" i="1"/>
  <c r="J18" i="1"/>
  <c r="G18" i="1"/>
  <c r="F18" i="1"/>
  <c r="H18" i="1" s="1"/>
  <c r="J138" i="1"/>
  <c r="J116" i="1"/>
  <c r="F116" i="1"/>
  <c r="H116" i="1" s="1"/>
  <c r="J105" i="1"/>
  <c r="F105" i="1"/>
  <c r="H105" i="1" s="1"/>
  <c r="J73" i="1"/>
  <c r="F73" i="1"/>
  <c r="J43" i="1"/>
  <c r="H43" i="1"/>
  <c r="I43" i="1" s="1"/>
  <c r="K43" i="1" s="1"/>
  <c r="F43" i="1"/>
  <c r="G43" i="1" s="1"/>
  <c r="J33" i="1"/>
  <c r="J56" i="1"/>
  <c r="H56" i="1"/>
  <c r="F56" i="1"/>
  <c r="G56" i="1" s="1"/>
  <c r="J145" i="1"/>
  <c r="F145" i="1"/>
  <c r="J134" i="1"/>
  <c r="J122" i="1"/>
  <c r="J60" i="1"/>
  <c r="F60" i="1"/>
  <c r="H60" i="1"/>
  <c r="J39" i="1"/>
  <c r="J21" i="1"/>
  <c r="J13" i="1"/>
  <c r="F13" i="1"/>
  <c r="H13" i="1" s="1"/>
  <c r="J77" i="1"/>
  <c r="F77" i="1"/>
  <c r="J147" i="1"/>
  <c r="F147" i="1"/>
  <c r="G147" i="1" s="1"/>
  <c r="J54" i="1"/>
  <c r="J97" i="1"/>
  <c r="F97" i="1"/>
  <c r="H97" i="1" s="1"/>
  <c r="J86" i="1"/>
  <c r="F86" i="1"/>
  <c r="G86" i="1" s="1"/>
  <c r="J23" i="1"/>
  <c r="F23" i="1"/>
  <c r="J90" i="1"/>
  <c r="F90" i="1"/>
  <c r="H90" i="1" s="1"/>
  <c r="J53" i="1"/>
  <c r="J94" i="1"/>
  <c r="F94" i="1"/>
  <c r="G94" i="1" s="1"/>
  <c r="J103" i="1"/>
  <c r="F103" i="1"/>
  <c r="J26" i="1"/>
  <c r="H26" i="1"/>
  <c r="F26" i="1"/>
  <c r="G26" i="1" s="1"/>
  <c r="J91" i="1"/>
  <c r="F91" i="1"/>
  <c r="H91" i="1" s="1"/>
  <c r="J130" i="1"/>
  <c r="J89" i="1"/>
  <c r="F89" i="1"/>
  <c r="G89" i="1" s="1"/>
  <c r="J69" i="1"/>
  <c r="J27" i="1"/>
  <c r="F27" i="1"/>
  <c r="H27" i="1" s="1"/>
  <c r="J127" i="1"/>
  <c r="J87" i="1"/>
  <c r="F87" i="1"/>
  <c r="G87" i="1" s="1"/>
  <c r="J110" i="1"/>
  <c r="J92" i="1"/>
  <c r="F92" i="1"/>
  <c r="G92" i="1" s="1"/>
  <c r="J31" i="1"/>
  <c r="J85" i="1"/>
  <c r="J38" i="1"/>
  <c r="F38" i="1"/>
  <c r="H38" i="1" s="1"/>
  <c r="J10" i="1"/>
  <c r="J82" i="1"/>
  <c r="F82" i="1"/>
  <c r="G82" i="1" s="1"/>
  <c r="J144" i="1"/>
  <c r="F144" i="1"/>
  <c r="G144" i="1" s="1"/>
  <c r="J83" i="1"/>
  <c r="F83" i="1"/>
  <c r="H83" i="1" s="1"/>
  <c r="J72" i="1"/>
  <c r="J133" i="1"/>
  <c r="F133" i="1"/>
  <c r="G133" i="1" s="1"/>
  <c r="J112" i="1"/>
  <c r="J98" i="1"/>
  <c r="F98" i="1"/>
  <c r="J59" i="1"/>
  <c r="J113" i="1"/>
  <c r="F113" i="1"/>
  <c r="G113" i="1" s="1"/>
  <c r="J68" i="1"/>
  <c r="J22" i="1"/>
  <c r="F22" i="1"/>
  <c r="G22" i="1" s="1"/>
  <c r="J67" i="1"/>
  <c r="F67" i="1"/>
  <c r="H67" i="1" s="1"/>
  <c r="J100" i="1"/>
  <c r="F100" i="1"/>
  <c r="H100" i="1" s="1"/>
  <c r="J66" i="1"/>
  <c r="J51" i="1"/>
  <c r="F51" i="1"/>
  <c r="G51" i="1" s="1"/>
  <c r="J28" i="1"/>
  <c r="F28" i="1"/>
  <c r="H28" i="1" s="1"/>
  <c r="J65" i="1"/>
  <c r="F65" i="1"/>
  <c r="H65" i="1" s="1"/>
  <c r="J126" i="1"/>
  <c r="J63" i="1"/>
  <c r="G63" i="1"/>
  <c r="F63" i="1"/>
  <c r="J25" i="1"/>
  <c r="F25" i="1"/>
  <c r="H25" i="1" s="1"/>
  <c r="J99" i="1"/>
  <c r="F99" i="1"/>
  <c r="J17" i="1"/>
  <c r="J55" i="1"/>
  <c r="F55" i="1"/>
  <c r="G55" i="1" s="1"/>
  <c r="J108" i="1"/>
  <c r="F108" i="1"/>
  <c r="H108" i="1" s="1"/>
  <c r="J75" i="1"/>
  <c r="F75" i="1"/>
  <c r="J46" i="1"/>
  <c r="J79" i="1"/>
  <c r="F79" i="1"/>
  <c r="G79" i="1" s="1"/>
  <c r="J47" i="1"/>
  <c r="J20" i="1"/>
  <c r="J35" i="1"/>
  <c r="H35" i="1"/>
  <c r="F35" i="1"/>
  <c r="G35" i="1" s="1"/>
  <c r="J11" i="1"/>
  <c r="F11" i="1"/>
  <c r="G11" i="1" s="1"/>
  <c r="J131" i="1"/>
  <c r="J45" i="1"/>
  <c r="J41" i="1"/>
  <c r="F41" i="1"/>
  <c r="G41" i="1" s="1"/>
  <c r="J143" i="1"/>
  <c r="F143" i="1"/>
  <c r="G143" i="1" s="1"/>
  <c r="J141" i="1"/>
  <c r="J104" i="1"/>
  <c r="J101" i="1"/>
  <c r="F101" i="1"/>
  <c r="G101" i="1" s="1"/>
  <c r="J52" i="1"/>
  <c r="F52" i="1"/>
  <c r="G52" i="1" s="1"/>
  <c r="J48" i="1"/>
  <c r="J36" i="1"/>
  <c r="J125" i="1"/>
  <c r="F125" i="1"/>
  <c r="G125" i="1" s="1"/>
  <c r="J96" i="1"/>
  <c r="F96" i="1"/>
  <c r="H96" i="1" s="1"/>
  <c r="J95" i="1"/>
  <c r="J142" i="1"/>
  <c r="F142" i="1"/>
  <c r="H142" i="1" s="1"/>
  <c r="J140" i="1"/>
  <c r="F140" i="1"/>
  <c r="G140" i="1" s="1"/>
  <c r="J70" i="1"/>
  <c r="F70" i="1"/>
  <c r="H70" i="1" s="1"/>
  <c r="J57" i="1"/>
  <c r="J80" i="1"/>
  <c r="F80" i="1"/>
  <c r="H80" i="1" s="1"/>
  <c r="J135" i="1"/>
  <c r="F135" i="1"/>
  <c r="G135" i="1" s="1"/>
  <c r="J148" i="1"/>
  <c r="J32" i="1"/>
  <c r="J115" i="1"/>
  <c r="F115" i="1"/>
  <c r="H115" i="1" s="1"/>
  <c r="J137" i="1"/>
  <c r="F137" i="1"/>
  <c r="G137" i="1" s="1"/>
  <c r="J9" i="1"/>
  <c r="F9" i="1"/>
  <c r="G9" i="1" s="1"/>
  <c r="J71" i="1"/>
  <c r="J106" i="1"/>
  <c r="J14" i="1"/>
  <c r="F14" i="1"/>
  <c r="H14" i="1" s="1"/>
  <c r="J84" i="1"/>
  <c r="J30" i="1"/>
  <c r="J64" i="1"/>
  <c r="J139" i="1"/>
  <c r="F139" i="1"/>
  <c r="H139" i="1" s="1"/>
  <c r="J58" i="1"/>
  <c r="J6" i="1"/>
  <c r="J40" i="1"/>
  <c r="J123" i="1"/>
  <c r="F123" i="1"/>
  <c r="H123" i="1" s="1"/>
  <c r="J50" i="1"/>
  <c r="J24" i="1"/>
  <c r="J120" i="1"/>
  <c r="J19" i="1"/>
  <c r="F19" i="1"/>
  <c r="H19" i="1" s="1"/>
  <c r="J12" i="1"/>
  <c r="J15" i="1"/>
  <c r="J151" i="1"/>
  <c r="J81" i="1"/>
  <c r="F81" i="1"/>
  <c r="G81" i="1" s="1"/>
  <c r="J78" i="1"/>
  <c r="J146" i="1"/>
  <c r="J114" i="1"/>
  <c r="H137" i="1" l="1"/>
  <c r="G142" i="1"/>
  <c r="I35" i="1"/>
  <c r="K35" i="1" s="1"/>
  <c r="I18" i="1"/>
  <c r="K18" i="1" s="1"/>
  <c r="L18" i="1" s="1"/>
  <c r="H8" i="1"/>
  <c r="I8" i="1" s="1"/>
  <c r="K8" i="1" s="1"/>
  <c r="H147" i="1"/>
  <c r="I147" i="1" s="1"/>
  <c r="K147" i="1" s="1"/>
  <c r="H29" i="1"/>
  <c r="I29" i="1" s="1"/>
  <c r="K29" i="1" s="1"/>
  <c r="L29" i="1" s="1"/>
  <c r="N29" i="1" s="1"/>
  <c r="P29" i="1" s="1"/>
  <c r="G96" i="1"/>
  <c r="G108" i="1"/>
  <c r="I143" i="1"/>
  <c r="K143" i="1" s="1"/>
  <c r="H135" i="1"/>
  <c r="I135" i="1" s="1"/>
  <c r="K135" i="1" s="1"/>
  <c r="L135" i="1" s="1"/>
  <c r="N135" i="1" s="1"/>
  <c r="P135" i="1" s="1"/>
  <c r="H143" i="1"/>
  <c r="H41" i="1"/>
  <c r="G25" i="1"/>
  <c r="G67" i="1"/>
  <c r="I67" i="1" s="1"/>
  <c r="K67" i="1" s="1"/>
  <c r="L67" i="1" s="1"/>
  <c r="H87" i="1"/>
  <c r="I87" i="1" s="1"/>
  <c r="K87" i="1" s="1"/>
  <c r="L87" i="1" s="1"/>
  <c r="N87" i="1" s="1"/>
  <c r="P87" i="1" s="1"/>
  <c r="G105" i="1"/>
  <c r="I105" i="1" s="1"/>
  <c r="K105" i="1" s="1"/>
  <c r="L105" i="1" s="1"/>
  <c r="H62" i="1"/>
  <c r="I62" i="1" s="1"/>
  <c r="K62" i="1" s="1"/>
  <c r="L62" i="1" s="1"/>
  <c r="N62" i="1" s="1"/>
  <c r="P62" i="1" s="1"/>
  <c r="I153" i="1"/>
  <c r="K153" i="1" s="1"/>
  <c r="L153" i="1" s="1"/>
  <c r="N153" i="1" s="1"/>
  <c r="P153" i="1" s="1"/>
  <c r="H140" i="1"/>
  <c r="G38" i="1"/>
  <c r="I38" i="1" s="1"/>
  <c r="K38" i="1" s="1"/>
  <c r="G27" i="1"/>
  <c r="I27" i="1" s="1"/>
  <c r="K27" i="1" s="1"/>
  <c r="G91" i="1"/>
  <c r="I91" i="1" s="1"/>
  <c r="H94" i="1"/>
  <c r="I149" i="1"/>
  <c r="K149" i="1" s="1"/>
  <c r="H34" i="1"/>
  <c r="I34" i="1" s="1"/>
  <c r="K34" i="1" s="1"/>
  <c r="L34" i="1" s="1"/>
  <c r="N34" i="1" s="1"/>
  <c r="P34" i="1" s="1"/>
  <c r="H37" i="1"/>
  <c r="I37" i="1" s="1"/>
  <c r="K37" i="1" s="1"/>
  <c r="H153" i="1"/>
  <c r="I86" i="1"/>
  <c r="K86" i="1" s="1"/>
  <c r="H149" i="1"/>
  <c r="I96" i="1"/>
  <c r="K96" i="1" s="1"/>
  <c r="L96" i="1" s="1"/>
  <c r="N96" i="1" s="1"/>
  <c r="P96" i="1" s="1"/>
  <c r="I81" i="1"/>
  <c r="K81" i="1" s="1"/>
  <c r="G70" i="1"/>
  <c r="I70" i="1" s="1"/>
  <c r="K70" i="1" s="1"/>
  <c r="L70" i="1" s="1"/>
  <c r="N70" i="1" s="1"/>
  <c r="P70" i="1" s="1"/>
  <c r="G28" i="1"/>
  <c r="I28" i="1" s="1"/>
  <c r="K28" i="1" s="1"/>
  <c r="L28" i="1" s="1"/>
  <c r="H144" i="1"/>
  <c r="I144" i="1" s="1"/>
  <c r="K144" i="1" s="1"/>
  <c r="H86" i="1"/>
  <c r="I41" i="1"/>
  <c r="K41" i="1" s="1"/>
  <c r="L41" i="1" s="1"/>
  <c r="N41" i="1" s="1"/>
  <c r="P41" i="1" s="1"/>
  <c r="H81" i="1"/>
  <c r="G115" i="1"/>
  <c r="I115" i="1" s="1"/>
  <c r="K115" i="1" s="1"/>
  <c r="L115" i="1" s="1"/>
  <c r="N115" i="1" s="1"/>
  <c r="P115" i="1" s="1"/>
  <c r="G83" i="1"/>
  <c r="I83" i="1" s="1"/>
  <c r="K83" i="1" s="1"/>
  <c r="L83" i="1" s="1"/>
  <c r="G13" i="1"/>
  <c r="I13" i="1" s="1"/>
  <c r="K13" i="1" s="1"/>
  <c r="L13" i="1" s="1"/>
  <c r="N13" i="1" s="1"/>
  <c r="P13" i="1" s="1"/>
  <c r="H129" i="1"/>
  <c r="I129" i="1" s="1"/>
  <c r="K129" i="1" s="1"/>
  <c r="H92" i="1"/>
  <c r="I92" i="1" s="1"/>
  <c r="K92" i="1" s="1"/>
  <c r="H132" i="1"/>
  <c r="I142" i="1"/>
  <c r="K142" i="1" s="1"/>
  <c r="I137" i="1"/>
  <c r="K137" i="1" s="1"/>
  <c r="L137" i="1" s="1"/>
  <c r="N137" i="1" s="1"/>
  <c r="P137" i="1" s="1"/>
  <c r="H125" i="1"/>
  <c r="I125" i="1" s="1"/>
  <c r="K125" i="1" s="1"/>
  <c r="H101" i="1"/>
  <c r="I101" i="1" s="1"/>
  <c r="K101" i="1" s="1"/>
  <c r="I132" i="1"/>
  <c r="K132" i="1" s="1"/>
  <c r="G114" i="1"/>
  <c r="I140" i="1"/>
  <c r="K140" i="1" s="1"/>
  <c r="F66" i="1"/>
  <c r="H66" i="1" s="1"/>
  <c r="F72" i="1"/>
  <c r="H72" i="1" s="1"/>
  <c r="F10" i="1"/>
  <c r="H10" i="1" s="1"/>
  <c r="L86" i="1"/>
  <c r="N86" i="1" s="1"/>
  <c r="P86" i="1" s="1"/>
  <c r="F122" i="1"/>
  <c r="H122" i="1" s="1"/>
  <c r="F114" i="1"/>
  <c r="H114" i="1" s="1"/>
  <c r="O154" i="1"/>
  <c r="F78" i="1"/>
  <c r="G78" i="1" s="1"/>
  <c r="F151" i="1"/>
  <c r="H151" i="1" s="1"/>
  <c r="F12" i="1"/>
  <c r="G12" i="1" s="1"/>
  <c r="F120" i="1"/>
  <c r="H120" i="1" s="1"/>
  <c r="F50" i="1"/>
  <c r="H50" i="1" s="1"/>
  <c r="F40" i="1"/>
  <c r="H40" i="1" s="1"/>
  <c r="F58" i="1"/>
  <c r="G58" i="1" s="1"/>
  <c r="F64" i="1"/>
  <c r="H64" i="1" s="1"/>
  <c r="F84" i="1"/>
  <c r="H84" i="1" s="1"/>
  <c r="F106" i="1"/>
  <c r="H106" i="1" s="1"/>
  <c r="G80" i="1"/>
  <c r="I80" i="1" s="1"/>
  <c r="K80" i="1" s="1"/>
  <c r="F57" i="1"/>
  <c r="H57" i="1" s="1"/>
  <c r="F36" i="1"/>
  <c r="H36" i="1" s="1"/>
  <c r="H52" i="1"/>
  <c r="I52" i="1" s="1"/>
  <c r="K52" i="1" s="1"/>
  <c r="F59" i="1"/>
  <c r="H59" i="1" s="1"/>
  <c r="G98" i="1"/>
  <c r="F69" i="1"/>
  <c r="G69" i="1" s="1"/>
  <c r="L43" i="1"/>
  <c r="N43" i="1" s="1"/>
  <c r="P43" i="1" s="1"/>
  <c r="N18" i="1"/>
  <c r="F148" i="1"/>
  <c r="G148" i="1" s="1"/>
  <c r="F46" i="1"/>
  <c r="H46" i="1" s="1"/>
  <c r="F68" i="1"/>
  <c r="H68" i="1" s="1"/>
  <c r="L38" i="1"/>
  <c r="N38" i="1" s="1"/>
  <c r="P38" i="1" s="1"/>
  <c r="I56" i="1"/>
  <c r="K56" i="1" s="1"/>
  <c r="H78" i="1"/>
  <c r="F104" i="1"/>
  <c r="H104" i="1" s="1"/>
  <c r="F146" i="1"/>
  <c r="H146" i="1" s="1"/>
  <c r="F15" i="1"/>
  <c r="H15" i="1" s="1"/>
  <c r="F24" i="1"/>
  <c r="H24" i="1" s="1"/>
  <c r="F6" i="1"/>
  <c r="H6" i="1" s="1"/>
  <c r="F30" i="1"/>
  <c r="H30" i="1" s="1"/>
  <c r="F71" i="1"/>
  <c r="H71" i="1" s="1"/>
  <c r="G45" i="1"/>
  <c r="I45" i="1" s="1"/>
  <c r="K45" i="1" s="1"/>
  <c r="F45" i="1"/>
  <c r="H45" i="1" s="1"/>
  <c r="H11" i="1"/>
  <c r="I11" i="1" s="1"/>
  <c r="K11" i="1" s="1"/>
  <c r="H98" i="1"/>
  <c r="F127" i="1"/>
  <c r="G127" i="1" s="1"/>
  <c r="I127" i="1" s="1"/>
  <c r="K127" i="1" s="1"/>
  <c r="L35" i="1"/>
  <c r="N35" i="1" s="1"/>
  <c r="P35" i="1" s="1"/>
  <c r="F95" i="1"/>
  <c r="G95" i="1" s="1"/>
  <c r="L125" i="1"/>
  <c r="F20" i="1"/>
  <c r="H20" i="1" s="1"/>
  <c r="H75" i="1"/>
  <c r="F17" i="1"/>
  <c r="H17" i="1" s="1"/>
  <c r="G19" i="1"/>
  <c r="I19" i="1" s="1"/>
  <c r="K19" i="1" s="1"/>
  <c r="G123" i="1"/>
  <c r="I123" i="1" s="1"/>
  <c r="K123" i="1" s="1"/>
  <c r="G139" i="1"/>
  <c r="I139" i="1" s="1"/>
  <c r="K139" i="1" s="1"/>
  <c r="G14" i="1"/>
  <c r="I14" i="1" s="1"/>
  <c r="K14" i="1" s="1"/>
  <c r="F31" i="1"/>
  <c r="G31" i="1" s="1"/>
  <c r="F130" i="1"/>
  <c r="H130" i="1" s="1"/>
  <c r="C154" i="1"/>
  <c r="H9" i="1"/>
  <c r="I9" i="1" s="1"/>
  <c r="K9" i="1" s="1"/>
  <c r="F32" i="1"/>
  <c r="G32" i="1" s="1"/>
  <c r="H99" i="1"/>
  <c r="F126" i="1"/>
  <c r="H126" i="1" s="1"/>
  <c r="N67" i="1"/>
  <c r="P67" i="1" s="1"/>
  <c r="F134" i="1"/>
  <c r="G134" i="1" s="1"/>
  <c r="F33" i="1"/>
  <c r="H33" i="1" s="1"/>
  <c r="D154" i="1"/>
  <c r="F48" i="1"/>
  <c r="G48" i="1" s="1"/>
  <c r="F141" i="1"/>
  <c r="G141" i="1" s="1"/>
  <c r="F131" i="1"/>
  <c r="G131" i="1" s="1"/>
  <c r="F47" i="1"/>
  <c r="H47" i="1" s="1"/>
  <c r="F112" i="1"/>
  <c r="G112" i="1" s="1"/>
  <c r="H127" i="1"/>
  <c r="G103" i="1"/>
  <c r="G73" i="1"/>
  <c r="G88" i="1"/>
  <c r="F74" i="1"/>
  <c r="H74" i="1" s="1"/>
  <c r="E154" i="1"/>
  <c r="M154" i="1"/>
  <c r="L27" i="1"/>
  <c r="N27" i="1" s="1"/>
  <c r="P27" i="1" s="1"/>
  <c r="F53" i="1"/>
  <c r="H53" i="1" s="1"/>
  <c r="G53" i="1"/>
  <c r="H73" i="1"/>
  <c r="H88" i="1"/>
  <c r="I108" i="1"/>
  <c r="K108" i="1" s="1"/>
  <c r="I25" i="1"/>
  <c r="K25" i="1" s="1"/>
  <c r="I94" i="1"/>
  <c r="K94" i="1" s="1"/>
  <c r="G23" i="1"/>
  <c r="G77" i="1"/>
  <c r="H79" i="1"/>
  <c r="I79" i="1" s="1"/>
  <c r="K79" i="1" s="1"/>
  <c r="G75" i="1"/>
  <c r="G99" i="1"/>
  <c r="I99" i="1" s="1"/>
  <c r="K99" i="1" s="1"/>
  <c r="G65" i="1"/>
  <c r="I65" i="1" s="1"/>
  <c r="K65" i="1" s="1"/>
  <c r="G100" i="1"/>
  <c r="I100" i="1" s="1"/>
  <c r="K100" i="1" s="1"/>
  <c r="I26" i="1"/>
  <c r="K26" i="1" s="1"/>
  <c r="F21" i="1"/>
  <c r="G21" i="1" s="1"/>
  <c r="F39" i="1"/>
  <c r="G39" i="1" s="1"/>
  <c r="G60" i="1"/>
  <c r="I60" i="1" s="1"/>
  <c r="K60" i="1" s="1"/>
  <c r="G152" i="1"/>
  <c r="F119" i="1"/>
  <c r="H119" i="1" s="1"/>
  <c r="H55" i="1"/>
  <c r="I55" i="1" s="1"/>
  <c r="K55" i="1" s="1"/>
  <c r="H63" i="1"/>
  <c r="I63" i="1" s="1"/>
  <c r="K63" i="1" s="1"/>
  <c r="H51" i="1"/>
  <c r="I51" i="1" s="1"/>
  <c r="K51" i="1" s="1"/>
  <c r="H22" i="1"/>
  <c r="I22" i="1" s="1"/>
  <c r="K22" i="1" s="1"/>
  <c r="H113" i="1"/>
  <c r="I113" i="1" s="1"/>
  <c r="K113" i="1" s="1"/>
  <c r="H133" i="1"/>
  <c r="I133" i="1" s="1"/>
  <c r="K133" i="1" s="1"/>
  <c r="H82" i="1"/>
  <c r="I82" i="1" s="1"/>
  <c r="K82" i="1" s="1"/>
  <c r="F85" i="1"/>
  <c r="G85" i="1" s="1"/>
  <c r="K91" i="1"/>
  <c r="H23" i="1"/>
  <c r="H77" i="1"/>
  <c r="G145" i="1"/>
  <c r="H124" i="1"/>
  <c r="I124" i="1" s="1"/>
  <c r="K124" i="1" s="1"/>
  <c r="F110" i="1"/>
  <c r="H110" i="1" s="1"/>
  <c r="H103" i="1"/>
  <c r="G97" i="1"/>
  <c r="I97" i="1" s="1"/>
  <c r="K97" i="1" s="1"/>
  <c r="F54" i="1"/>
  <c r="G54" i="1" s="1"/>
  <c r="H145" i="1"/>
  <c r="G116" i="1"/>
  <c r="I116" i="1" s="1"/>
  <c r="K116" i="1" s="1"/>
  <c r="F138" i="1"/>
  <c r="H138" i="1" s="1"/>
  <c r="H152" i="1"/>
  <c r="F16" i="1"/>
  <c r="H16" i="1" s="1"/>
  <c r="F49" i="1"/>
  <c r="H49" i="1" s="1"/>
  <c r="H121" i="1"/>
  <c r="I121" i="1" s="1"/>
  <c r="K121" i="1" s="1"/>
  <c r="H89" i="1"/>
  <c r="I89" i="1" s="1"/>
  <c r="K89" i="1" s="1"/>
  <c r="H54" i="1"/>
  <c r="H39" i="1"/>
  <c r="F93" i="1"/>
  <c r="H93" i="1" s="1"/>
  <c r="F111" i="1"/>
  <c r="H111" i="1" s="1"/>
  <c r="F76" i="1"/>
  <c r="H76" i="1" s="1"/>
  <c r="G118" i="1"/>
  <c r="I118" i="1" s="1"/>
  <c r="K118" i="1" s="1"/>
  <c r="H136" i="1"/>
  <c r="I136" i="1" s="1"/>
  <c r="K136" i="1" s="1"/>
  <c r="F7" i="1"/>
  <c r="H7" i="1" s="1"/>
  <c r="F150" i="1"/>
  <c r="G150" i="1" s="1"/>
  <c r="F109" i="1"/>
  <c r="G109" i="1" s="1"/>
  <c r="I109" i="1" s="1"/>
  <c r="K109" i="1" s="1"/>
  <c r="G90" i="1"/>
  <c r="I90" i="1" s="1"/>
  <c r="K90" i="1" s="1"/>
  <c r="P18" i="1"/>
  <c r="F117" i="1"/>
  <c r="H117" i="1" s="1"/>
  <c r="G107" i="1"/>
  <c r="I107" i="1" s="1"/>
  <c r="K107" i="1" s="1"/>
  <c r="H42" i="1"/>
  <c r="I42" i="1" s="1"/>
  <c r="K42" i="1" s="1"/>
  <c r="H128" i="1"/>
  <c r="I128" i="1" s="1"/>
  <c r="K128" i="1" s="1"/>
  <c r="F102" i="1"/>
  <c r="G102" i="1" s="1"/>
  <c r="F61" i="1"/>
  <c r="H61" i="1" s="1"/>
  <c r="H44" i="1"/>
  <c r="I44" i="1" s="1"/>
  <c r="K44" i="1" s="1"/>
  <c r="H109" i="1"/>
  <c r="L147" i="1" l="1"/>
  <c r="N147" i="1"/>
  <c r="P147" i="1" s="1"/>
  <c r="L92" i="1"/>
  <c r="N92" i="1"/>
  <c r="P92" i="1" s="1"/>
  <c r="L8" i="1"/>
  <c r="N8" i="1" s="1"/>
  <c r="P8" i="1" s="1"/>
  <c r="I75" i="1"/>
  <c r="K75" i="1" s="1"/>
  <c r="H48" i="1"/>
  <c r="I48" i="1" s="1"/>
  <c r="K48" i="1" s="1"/>
  <c r="L48" i="1" s="1"/>
  <c r="N48" i="1" s="1"/>
  <c r="P48" i="1" s="1"/>
  <c r="I88" i="1"/>
  <c r="K88" i="1" s="1"/>
  <c r="H58" i="1"/>
  <c r="I58" i="1" s="1"/>
  <c r="K58" i="1" s="1"/>
  <c r="L58" i="1" s="1"/>
  <c r="N58" i="1" s="1"/>
  <c r="P58" i="1" s="1"/>
  <c r="G93" i="1"/>
  <c r="N125" i="1"/>
  <c r="P125" i="1" s="1"/>
  <c r="G138" i="1"/>
  <c r="I138" i="1" s="1"/>
  <c r="K138" i="1" s="1"/>
  <c r="H134" i="1"/>
  <c r="N28" i="1"/>
  <c r="P28" i="1" s="1"/>
  <c r="L129" i="1"/>
  <c r="N129" i="1"/>
  <c r="P129" i="1" s="1"/>
  <c r="G16" i="1"/>
  <c r="I134" i="1"/>
  <c r="K134" i="1" s="1"/>
  <c r="G76" i="1"/>
  <c r="I76" i="1" s="1"/>
  <c r="K76" i="1" s="1"/>
  <c r="G6" i="1"/>
  <c r="I6" i="1" s="1"/>
  <c r="K6" i="1" s="1"/>
  <c r="G57" i="1"/>
  <c r="I57" i="1" s="1"/>
  <c r="K57" i="1" s="1"/>
  <c r="L81" i="1"/>
  <c r="N81" i="1" s="1"/>
  <c r="P81" i="1" s="1"/>
  <c r="G61" i="1"/>
  <c r="G117" i="1"/>
  <c r="I117" i="1" s="1"/>
  <c r="K117" i="1" s="1"/>
  <c r="G130" i="1"/>
  <c r="I130" i="1" s="1"/>
  <c r="K130" i="1" s="1"/>
  <c r="H141" i="1"/>
  <c r="I141" i="1" s="1"/>
  <c r="K141" i="1" s="1"/>
  <c r="L141" i="1" s="1"/>
  <c r="N141" i="1" s="1"/>
  <c r="P141" i="1" s="1"/>
  <c r="H148" i="1"/>
  <c r="I148" i="1" s="1"/>
  <c r="K148" i="1" s="1"/>
  <c r="L148" i="1" s="1"/>
  <c r="N148" i="1" s="1"/>
  <c r="P148" i="1" s="1"/>
  <c r="L149" i="1"/>
  <c r="N149" i="1" s="1"/>
  <c r="P149" i="1" s="1"/>
  <c r="L101" i="1"/>
  <c r="N101" i="1" s="1"/>
  <c r="P101" i="1" s="1"/>
  <c r="G7" i="1"/>
  <c r="I7" i="1" s="1"/>
  <c r="K7" i="1" s="1"/>
  <c r="L7" i="1" s="1"/>
  <c r="G110" i="1"/>
  <c r="I145" i="1"/>
  <c r="K145" i="1" s="1"/>
  <c r="L145" i="1" s="1"/>
  <c r="N145" i="1" s="1"/>
  <c r="P145" i="1" s="1"/>
  <c r="G15" i="1"/>
  <c r="I15" i="1" s="1"/>
  <c r="K15" i="1" s="1"/>
  <c r="N83" i="1"/>
  <c r="P83" i="1" s="1"/>
  <c r="L143" i="1"/>
  <c r="N143" i="1" s="1"/>
  <c r="P143" i="1" s="1"/>
  <c r="H31" i="1"/>
  <c r="I31" i="1" s="1"/>
  <c r="K31" i="1" s="1"/>
  <c r="G33" i="1"/>
  <c r="G59" i="1"/>
  <c r="I59" i="1" s="1"/>
  <c r="K59" i="1" s="1"/>
  <c r="L59" i="1" s="1"/>
  <c r="N59" i="1" s="1"/>
  <c r="P59" i="1" s="1"/>
  <c r="I78" i="1"/>
  <c r="K78" i="1" s="1"/>
  <c r="L132" i="1"/>
  <c r="N132" i="1" s="1"/>
  <c r="P132" i="1" s="1"/>
  <c r="H95" i="1"/>
  <c r="I95" i="1" s="1"/>
  <c r="K95" i="1" s="1"/>
  <c r="G71" i="1"/>
  <c r="N105" i="1"/>
  <c r="P105" i="1" s="1"/>
  <c r="L142" i="1"/>
  <c r="N142" i="1" s="1"/>
  <c r="P142" i="1" s="1"/>
  <c r="G74" i="1"/>
  <c r="G104" i="1"/>
  <c r="I104" i="1" s="1"/>
  <c r="K104" i="1" s="1"/>
  <c r="L104" i="1" s="1"/>
  <c r="N104" i="1" s="1"/>
  <c r="P104" i="1" s="1"/>
  <c r="G72" i="1"/>
  <c r="I72" i="1" s="1"/>
  <c r="K72" i="1" s="1"/>
  <c r="L72" i="1" s="1"/>
  <c r="N72" i="1" s="1"/>
  <c r="P72" i="1" s="1"/>
  <c r="L136" i="1"/>
  <c r="N136" i="1" s="1"/>
  <c r="P136" i="1" s="1"/>
  <c r="N55" i="1"/>
  <c r="P55" i="1" s="1"/>
  <c r="L55" i="1"/>
  <c r="L82" i="1"/>
  <c r="N82" i="1" s="1"/>
  <c r="P82" i="1" s="1"/>
  <c r="L42" i="1"/>
  <c r="N42" i="1" s="1"/>
  <c r="P42" i="1" s="1"/>
  <c r="L134" i="1"/>
  <c r="N134" i="1" s="1"/>
  <c r="P134" i="1" s="1"/>
  <c r="L124" i="1"/>
  <c r="N124" i="1" s="1"/>
  <c r="P124" i="1" s="1"/>
  <c r="L133" i="1"/>
  <c r="N133" i="1" s="1"/>
  <c r="P133" i="1" s="1"/>
  <c r="L9" i="1"/>
  <c r="N9" i="1" s="1"/>
  <c r="P9" i="1" s="1"/>
  <c r="L44" i="1"/>
  <c r="N44" i="1" s="1"/>
  <c r="P44" i="1" s="1"/>
  <c r="L113" i="1"/>
  <c r="N113" i="1" s="1"/>
  <c r="P113" i="1" s="1"/>
  <c r="L78" i="1"/>
  <c r="L121" i="1"/>
  <c r="N121" i="1" s="1"/>
  <c r="P121" i="1" s="1"/>
  <c r="L51" i="1"/>
  <c r="N51" i="1" s="1"/>
  <c r="P51" i="1" s="1"/>
  <c r="L52" i="1"/>
  <c r="N52" i="1"/>
  <c r="P52" i="1" s="1"/>
  <c r="L128" i="1"/>
  <c r="N128" i="1" s="1"/>
  <c r="P128" i="1" s="1"/>
  <c r="N63" i="1"/>
  <c r="P63" i="1" s="1"/>
  <c r="L63" i="1"/>
  <c r="L37" i="1"/>
  <c r="N37" i="1" s="1"/>
  <c r="P37" i="1" s="1"/>
  <c r="I71" i="1"/>
  <c r="K71" i="1" s="1"/>
  <c r="L11" i="1"/>
  <c r="N11" i="1" s="1"/>
  <c r="P11" i="1" s="1"/>
  <c r="L90" i="1"/>
  <c r="N90" i="1" s="1"/>
  <c r="P90" i="1" s="1"/>
  <c r="G49" i="1"/>
  <c r="I49" i="1" s="1"/>
  <c r="K49" i="1" s="1"/>
  <c r="G20" i="1"/>
  <c r="I20" i="1" s="1"/>
  <c r="K20" i="1" s="1"/>
  <c r="G47" i="1"/>
  <c r="I47" i="1" s="1"/>
  <c r="K47" i="1" s="1"/>
  <c r="G46" i="1"/>
  <c r="I46" i="1" s="1"/>
  <c r="K46" i="1" s="1"/>
  <c r="H85" i="1"/>
  <c r="I85" i="1" s="1"/>
  <c r="K85" i="1" s="1"/>
  <c r="H150" i="1"/>
  <c r="I150" i="1" s="1"/>
  <c r="K150" i="1" s="1"/>
  <c r="L107" i="1"/>
  <c r="N107" i="1" s="1"/>
  <c r="P107" i="1" s="1"/>
  <c r="I54" i="1"/>
  <c r="K54" i="1" s="1"/>
  <c r="G111" i="1"/>
  <c r="I111" i="1" s="1"/>
  <c r="K111" i="1" s="1"/>
  <c r="H21" i="1"/>
  <c r="L91" i="1"/>
  <c r="N91" i="1" s="1"/>
  <c r="P91" i="1" s="1"/>
  <c r="G119" i="1"/>
  <c r="I119" i="1" s="1"/>
  <c r="K119" i="1" s="1"/>
  <c r="I77" i="1"/>
  <c r="K77" i="1" s="1"/>
  <c r="G126" i="1"/>
  <c r="I126" i="1" s="1"/>
  <c r="K126" i="1" s="1"/>
  <c r="H131" i="1"/>
  <c r="I131" i="1" s="1"/>
  <c r="K131" i="1" s="1"/>
  <c r="G30" i="1"/>
  <c r="I30" i="1" s="1"/>
  <c r="K30" i="1" s="1"/>
  <c r="G146" i="1"/>
  <c r="I146" i="1" s="1"/>
  <c r="K146" i="1" s="1"/>
  <c r="I98" i="1"/>
  <c r="K98" i="1" s="1"/>
  <c r="G36" i="1"/>
  <c r="I36" i="1" s="1"/>
  <c r="K36" i="1" s="1"/>
  <c r="G84" i="1"/>
  <c r="I84" i="1" s="1"/>
  <c r="K84" i="1" s="1"/>
  <c r="L116" i="1"/>
  <c r="N116" i="1" s="1"/>
  <c r="P116" i="1" s="1"/>
  <c r="I33" i="1"/>
  <c r="K33" i="1" s="1"/>
  <c r="L76" i="1"/>
  <c r="N76" i="1" s="1"/>
  <c r="I114" i="1"/>
  <c r="L79" i="1"/>
  <c r="N79" i="1" s="1"/>
  <c r="P79" i="1" s="1"/>
  <c r="I103" i="1"/>
  <c r="K103" i="1" s="1"/>
  <c r="I16" i="1"/>
  <c r="K16" i="1" s="1"/>
  <c r="I23" i="1"/>
  <c r="K23" i="1" s="1"/>
  <c r="L14" i="1"/>
  <c r="N14" i="1" s="1"/>
  <c r="P14" i="1" s="1"/>
  <c r="H12" i="1"/>
  <c r="I12" i="1" s="1"/>
  <c r="K12" i="1" s="1"/>
  <c r="I39" i="1"/>
  <c r="K39" i="1" s="1"/>
  <c r="L15" i="1"/>
  <c r="N15" i="1" s="1"/>
  <c r="P15" i="1" s="1"/>
  <c r="I21" i="1"/>
  <c r="K21" i="1" s="1"/>
  <c r="I61" i="1"/>
  <c r="K61" i="1" s="1"/>
  <c r="I93" i="1"/>
  <c r="K93" i="1" s="1"/>
  <c r="L97" i="1"/>
  <c r="N97" i="1" s="1"/>
  <c r="P97" i="1" s="1"/>
  <c r="I152" i="1"/>
  <c r="K152" i="1" s="1"/>
  <c r="L26" i="1"/>
  <c r="N26" i="1" s="1"/>
  <c r="P26" i="1" s="1"/>
  <c r="L94" i="1"/>
  <c r="N94" i="1" s="1"/>
  <c r="P94" i="1" s="1"/>
  <c r="L139" i="1"/>
  <c r="N139" i="1" s="1"/>
  <c r="P139" i="1" s="1"/>
  <c r="L45" i="1"/>
  <c r="N45" i="1" s="1"/>
  <c r="P45" i="1" s="1"/>
  <c r="L6" i="1"/>
  <c r="N6" i="1" s="1"/>
  <c r="P6" i="1" s="1"/>
  <c r="G50" i="1"/>
  <c r="I50" i="1" s="1"/>
  <c r="K50" i="1" s="1"/>
  <c r="L140" i="1"/>
  <c r="N140" i="1" s="1"/>
  <c r="P140" i="1" s="1"/>
  <c r="G40" i="1"/>
  <c r="I40" i="1" s="1"/>
  <c r="K40" i="1" s="1"/>
  <c r="L109" i="1"/>
  <c r="N109" i="1" s="1"/>
  <c r="P109" i="1" s="1"/>
  <c r="I110" i="1"/>
  <c r="K110" i="1" s="1"/>
  <c r="L100" i="1"/>
  <c r="N100" i="1" s="1"/>
  <c r="P100" i="1" s="1"/>
  <c r="I74" i="1"/>
  <c r="K74" i="1" s="1"/>
  <c r="L130" i="1"/>
  <c r="N130" i="1" s="1"/>
  <c r="P130" i="1" s="1"/>
  <c r="L123" i="1"/>
  <c r="N123" i="1" s="1"/>
  <c r="P123" i="1" s="1"/>
  <c r="L127" i="1"/>
  <c r="N127" i="1" s="1"/>
  <c r="P127" i="1" s="1"/>
  <c r="L80" i="1"/>
  <c r="N80" i="1" s="1"/>
  <c r="P80" i="1" s="1"/>
  <c r="L22" i="1"/>
  <c r="N22" i="1" s="1"/>
  <c r="P22" i="1" s="1"/>
  <c r="L75" i="1"/>
  <c r="N75" i="1" s="1"/>
  <c r="P75" i="1" s="1"/>
  <c r="H102" i="1"/>
  <c r="I102" i="1" s="1"/>
  <c r="K102" i="1" s="1"/>
  <c r="L25" i="1"/>
  <c r="N25" i="1" s="1"/>
  <c r="P25" i="1" s="1"/>
  <c r="L88" i="1"/>
  <c r="N88" i="1" s="1"/>
  <c r="P88" i="1" s="1"/>
  <c r="L19" i="1"/>
  <c r="N19" i="1" s="1"/>
  <c r="P19" i="1" s="1"/>
  <c r="G24" i="1"/>
  <c r="I24" i="1" s="1"/>
  <c r="K24" i="1" s="1"/>
  <c r="G68" i="1"/>
  <c r="I68" i="1" s="1"/>
  <c r="K68" i="1" s="1"/>
  <c r="L89" i="1"/>
  <c r="N89" i="1" s="1"/>
  <c r="P89" i="1" s="1"/>
  <c r="G120" i="1"/>
  <c r="I120" i="1" s="1"/>
  <c r="K120" i="1" s="1"/>
  <c r="L118" i="1"/>
  <c r="N118" i="1" s="1"/>
  <c r="P118" i="1" s="1"/>
  <c r="H69" i="1"/>
  <c r="I69" i="1" s="1"/>
  <c r="K69" i="1" s="1"/>
  <c r="L65" i="1"/>
  <c r="N65" i="1" s="1"/>
  <c r="P65" i="1" s="1"/>
  <c r="I53" i="1"/>
  <c r="K53" i="1" s="1"/>
  <c r="G17" i="1"/>
  <c r="I17" i="1" s="1"/>
  <c r="K17" i="1" s="1"/>
  <c r="L144" i="1"/>
  <c r="N144" i="1" s="1"/>
  <c r="P144" i="1" s="1"/>
  <c r="H32" i="1"/>
  <c r="I32" i="1" s="1"/>
  <c r="K32" i="1" s="1"/>
  <c r="G66" i="1"/>
  <c r="I66" i="1" s="1"/>
  <c r="K66" i="1" s="1"/>
  <c r="L138" i="1"/>
  <c r="N138" i="1" s="1"/>
  <c r="P138" i="1" s="1"/>
  <c r="L60" i="1"/>
  <c r="N60" i="1"/>
  <c r="P60" i="1" s="1"/>
  <c r="L99" i="1"/>
  <c r="N99" i="1" s="1"/>
  <c r="P99" i="1" s="1"/>
  <c r="L108" i="1"/>
  <c r="N108" i="1" s="1"/>
  <c r="P108" i="1" s="1"/>
  <c r="I73" i="1"/>
  <c r="K73" i="1" s="1"/>
  <c r="H112" i="1"/>
  <c r="I112" i="1" s="1"/>
  <c r="K112" i="1" s="1"/>
  <c r="L56" i="1"/>
  <c r="N56" i="1" s="1"/>
  <c r="P56" i="1" s="1"/>
  <c r="G122" i="1"/>
  <c r="I122" i="1" s="1"/>
  <c r="K122" i="1" s="1"/>
  <c r="G10" i="1"/>
  <c r="I10" i="1" s="1"/>
  <c r="K10" i="1" s="1"/>
  <c r="G106" i="1"/>
  <c r="I106" i="1" s="1"/>
  <c r="K106" i="1" s="1"/>
  <c r="G64" i="1"/>
  <c r="I64" i="1" s="1"/>
  <c r="K64" i="1" s="1"/>
  <c r="G151" i="1"/>
  <c r="I151" i="1" s="1"/>
  <c r="K151" i="1" s="1"/>
  <c r="N78" i="1" l="1"/>
  <c r="P78" i="1" s="1"/>
  <c r="L31" i="1"/>
  <c r="N31" i="1" s="1"/>
  <c r="P31" i="1" s="1"/>
  <c r="L95" i="1"/>
  <c r="N95" i="1" s="1"/>
  <c r="P95" i="1" s="1"/>
  <c r="N7" i="1"/>
  <c r="P7" i="1" s="1"/>
  <c r="L69" i="1"/>
  <c r="N69" i="1" s="1"/>
  <c r="P69" i="1" s="1"/>
  <c r="L112" i="1"/>
  <c r="N112" i="1" s="1"/>
  <c r="P112" i="1" s="1"/>
  <c r="L32" i="1"/>
  <c r="N32" i="1" s="1"/>
  <c r="P32" i="1" s="1"/>
  <c r="L131" i="1"/>
  <c r="N131" i="1" s="1"/>
  <c r="P131" i="1" s="1"/>
  <c r="L150" i="1"/>
  <c r="N150" i="1" s="1"/>
  <c r="P150" i="1" s="1"/>
  <c r="L85" i="1"/>
  <c r="N85" i="1" s="1"/>
  <c r="P85" i="1" s="1"/>
  <c r="L103" i="1"/>
  <c r="N103" i="1" s="1"/>
  <c r="P103" i="1" s="1"/>
  <c r="L30" i="1"/>
  <c r="N30" i="1" s="1"/>
  <c r="P30" i="1" s="1"/>
  <c r="L17" i="1"/>
  <c r="N17" i="1" s="1"/>
  <c r="P17" i="1" s="1"/>
  <c r="L61" i="1"/>
  <c r="N61" i="1" s="1"/>
  <c r="P61" i="1" s="1"/>
  <c r="L126" i="1"/>
  <c r="N126" i="1" s="1"/>
  <c r="P126" i="1" s="1"/>
  <c r="L106" i="1"/>
  <c r="N106" i="1"/>
  <c r="P106" i="1" s="1"/>
  <c r="L40" i="1"/>
  <c r="N40" i="1" s="1"/>
  <c r="P40" i="1" s="1"/>
  <c r="L20" i="1"/>
  <c r="N20" i="1" s="1"/>
  <c r="P20" i="1" s="1"/>
  <c r="L49" i="1"/>
  <c r="N49" i="1" s="1"/>
  <c r="P49" i="1" s="1"/>
  <c r="L53" i="1"/>
  <c r="N53" i="1" s="1"/>
  <c r="P53" i="1" s="1"/>
  <c r="L151" i="1"/>
  <c r="N151" i="1" s="1"/>
  <c r="P151" i="1" s="1"/>
  <c r="L68" i="1"/>
  <c r="N68" i="1" s="1"/>
  <c r="P68" i="1" s="1"/>
  <c r="L50" i="1"/>
  <c r="N50" i="1" s="1"/>
  <c r="P50" i="1" s="1"/>
  <c r="L21" i="1"/>
  <c r="N21" i="1" s="1"/>
  <c r="P21" i="1" s="1"/>
  <c r="I154" i="1"/>
  <c r="K114" i="1"/>
  <c r="L77" i="1"/>
  <c r="N77" i="1" s="1"/>
  <c r="P77" i="1" s="1"/>
  <c r="L120" i="1"/>
  <c r="N120" i="1" s="1"/>
  <c r="P120" i="1" s="1"/>
  <c r="L74" i="1"/>
  <c r="N74" i="1" s="1"/>
  <c r="P74" i="1" s="1"/>
  <c r="L111" i="1"/>
  <c r="N111" i="1" s="1"/>
  <c r="P111" i="1" s="1"/>
  <c r="L33" i="1"/>
  <c r="N33" i="1" s="1"/>
  <c r="P33" i="1" s="1"/>
  <c r="L54" i="1"/>
  <c r="N54" i="1" s="1"/>
  <c r="P54" i="1" s="1"/>
  <c r="L64" i="1"/>
  <c r="N64" i="1" s="1"/>
  <c r="P64" i="1" s="1"/>
  <c r="L73" i="1"/>
  <c r="N73" i="1" s="1"/>
  <c r="P73" i="1" s="1"/>
  <c r="L24" i="1"/>
  <c r="N24" i="1" s="1"/>
  <c r="P24" i="1" s="1"/>
  <c r="L57" i="1"/>
  <c r="N57" i="1" s="1"/>
  <c r="P57" i="1" s="1"/>
  <c r="L152" i="1"/>
  <c r="N152" i="1"/>
  <c r="P152" i="1" s="1"/>
  <c r="L23" i="1"/>
  <c r="N23" i="1" s="1"/>
  <c r="P23" i="1" s="1"/>
  <c r="G154" i="1"/>
  <c r="L84" i="1"/>
  <c r="N84" i="1" s="1"/>
  <c r="P84" i="1" s="1"/>
  <c r="L119" i="1"/>
  <c r="N119" i="1" s="1"/>
  <c r="P119" i="1" s="1"/>
  <c r="L102" i="1"/>
  <c r="N102" i="1" s="1"/>
  <c r="P102" i="1" s="1"/>
  <c r="L12" i="1"/>
  <c r="N12" i="1" s="1"/>
  <c r="P12" i="1" s="1"/>
  <c r="L66" i="1"/>
  <c r="N66" i="1" s="1"/>
  <c r="P66" i="1" s="1"/>
  <c r="L110" i="1"/>
  <c r="N110" i="1" s="1"/>
  <c r="P110" i="1" s="1"/>
  <c r="L16" i="1"/>
  <c r="N16" i="1" s="1"/>
  <c r="P16" i="1" s="1"/>
  <c r="L36" i="1"/>
  <c r="N36" i="1" s="1"/>
  <c r="P36" i="1" s="1"/>
  <c r="L10" i="1"/>
  <c r="N10" i="1" s="1"/>
  <c r="P10" i="1" s="1"/>
  <c r="L39" i="1"/>
  <c r="N39" i="1" s="1"/>
  <c r="P39" i="1" s="1"/>
  <c r="L98" i="1"/>
  <c r="N98" i="1" s="1"/>
  <c r="P98" i="1" s="1"/>
  <c r="L46" i="1"/>
  <c r="N46" i="1" s="1"/>
  <c r="P46" i="1" s="1"/>
  <c r="L71" i="1"/>
  <c r="N71" i="1" s="1"/>
  <c r="P71" i="1" s="1"/>
  <c r="L122" i="1"/>
  <c r="N122" i="1" s="1"/>
  <c r="P122" i="1" s="1"/>
  <c r="L117" i="1"/>
  <c r="N117" i="1" s="1"/>
  <c r="P117" i="1" s="1"/>
  <c r="L93" i="1"/>
  <c r="N93" i="1" s="1"/>
  <c r="P93" i="1" s="1"/>
  <c r="L146" i="1"/>
  <c r="N146" i="1" s="1"/>
  <c r="P146" i="1" s="1"/>
  <c r="L47" i="1"/>
  <c r="N47" i="1" s="1"/>
  <c r="P47" i="1" s="1"/>
  <c r="L114" i="1" l="1"/>
  <c r="N114" i="1"/>
  <c r="N154" i="1" l="1"/>
  <c r="P114" i="1"/>
  <c r="P154" i="1" s="1"/>
  <c r="P158" i="1" s="1"/>
</calcChain>
</file>

<file path=xl/sharedStrings.xml><?xml version="1.0" encoding="utf-8"?>
<sst xmlns="http://schemas.openxmlformats.org/spreadsheetml/2006/main" count="184" uniqueCount="182">
  <si>
    <t>FY2024 General State Aid Need</t>
  </si>
  <si>
    <t>as of 12/8/2023</t>
  </si>
  <si>
    <t>references in SDCL 13-13-10.1</t>
  </si>
  <si>
    <t>2a</t>
  </si>
  <si>
    <t>(4)</t>
  </si>
  <si>
    <t>(3)</t>
  </si>
  <si>
    <t>10a</t>
  </si>
  <si>
    <t>10b</t>
  </si>
  <si>
    <t>10c</t>
  </si>
  <si>
    <t>10d</t>
  </si>
  <si>
    <t>10e</t>
  </si>
  <si>
    <t>updated 9/18/23</t>
  </si>
  <si>
    <t>10f</t>
  </si>
  <si>
    <t>11 &amp; 12</t>
  </si>
  <si>
    <t>District</t>
  </si>
  <si>
    <t>District No.</t>
  </si>
  <si>
    <t>Fall 2023 State Aid Fall Enrollment</t>
  </si>
  <si>
    <t>2022-2023 Alterative Instruction Student Actviites Weighted Count</t>
  </si>
  <si>
    <t>2022-2023 
English Learner
 Eligible Student Weighted Count</t>
  </si>
  <si>
    <t>Target Teacher Ratio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</si>
  <si>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</si>
  <si>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</si>
  <si>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</si>
  <si>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</si>
  <si>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</si>
  <si>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</si>
  <si>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r>
      <t xml:space="preserve">Adjustment to Need 
</t>
    </r>
    <r>
      <rPr>
        <sz val="9"/>
        <rFont val="Calibri"/>
        <family val="2"/>
      </rPr>
      <t>(ARSD 24:17:03:07)</t>
    </r>
  </si>
  <si>
    <t>Calculated Formula Need</t>
  </si>
  <si>
    <t>Alternative Need</t>
  </si>
  <si>
    <t>State Aid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</si>
  <si>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</si>
  <si>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</si>
  <si>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</si>
  <si>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</si>
  <si>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</si>
  <si>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</si>
  <si>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</si>
  <si>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</si>
  <si>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</si>
  <si>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</si>
  <si>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</si>
  <si>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</si>
  <si>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</si>
  <si>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</si>
  <si>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</si>
  <si>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</si>
  <si>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</si>
  <si>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</si>
  <si>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</si>
  <si>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</si>
  <si>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</si>
  <si>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</si>
  <si>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</si>
  <si>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</si>
  <si>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</si>
  <si>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</si>
  <si>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</si>
  <si>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</si>
  <si>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</si>
  <si>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</si>
  <si>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</si>
  <si>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</si>
  <si>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</si>
  <si>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</si>
  <si>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</si>
  <si>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</si>
  <si>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</si>
  <si>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</si>
  <si>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</si>
  <si>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</si>
  <si>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</si>
  <si>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</si>
  <si>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</si>
  <si>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</si>
  <si>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</si>
  <si>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</si>
  <si>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</si>
  <si>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</si>
  <si>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</si>
  <si>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</si>
  <si>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</si>
  <si>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</si>
  <si>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</si>
  <si>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</si>
  <si>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</si>
  <si>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</si>
  <si>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</si>
  <si>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</si>
  <si>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</si>
  <si>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</si>
  <si>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</si>
  <si>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</si>
  <si>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</si>
  <si>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</si>
  <si>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</si>
  <si>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</si>
  <si>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</si>
  <si>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</si>
  <si>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</si>
  <si>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</si>
  <si>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</si>
  <si>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</si>
  <si>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</si>
  <si>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</si>
  <si>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</si>
  <si>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</si>
  <si>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</si>
  <si>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</si>
  <si>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</si>
  <si>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</si>
  <si>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</si>
  <si>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</si>
  <si>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Oldham-Ramona-Rutland 39-6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</si>
  <si>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</si>
  <si>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</si>
  <si>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</si>
  <si>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</si>
  <si>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</si>
  <si>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</si>
  <si>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</si>
  <si>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</si>
  <si>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</si>
  <si>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</si>
  <si>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</si>
  <si>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</si>
  <si>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</si>
  <si>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</si>
  <si>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</si>
  <si>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</si>
  <si>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</si>
  <si>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</si>
  <si>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</si>
  <si>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</si>
  <si>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</si>
  <si>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</si>
  <si>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</si>
  <si>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</si>
  <si>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</si>
  <si>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</si>
  <si>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</si>
  <si>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</si>
  <si>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</si>
  <si>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</si>
  <si>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</si>
  <si>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</si>
  <si>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</si>
  <si>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</si>
  <si>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</si>
  <si>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</si>
  <si>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</si>
  <si>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</si>
  <si>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</si>
  <si>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</si>
  <si>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</si>
  <si>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</si>
  <si>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</si>
  <si>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</si>
  <si>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</si>
  <si>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</si>
  <si>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</si>
  <si>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</si>
  <si>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</si>
  <si>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</si>
  <si>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</si>
  <si>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</si>
  <si>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</si>
  <si>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</si>
  <si>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</si>
  <si>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</si>
  <si>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</si>
  <si>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</si>
  <si>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</si>
  <si>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</si>
  <si>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</si>
  <si>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</si>
  <si>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</si>
  <si>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</si>
  <si>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</si>
  <si>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L-D Career &amp; Tech Ed.</t>
  </si>
  <si>
    <t xml:space="preserve"> </t>
  </si>
  <si>
    <t>Rutland 39-4</t>
  </si>
  <si>
    <t>Oldham-Ramona 39-5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</si>
</sst>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EE2F6"/>
        <bgColor indexed="64"/>
      </patternFill>
    </fill>
    <fill>
      <patternFill patternType="solid">
        <fgColor rgb="FFC7B78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2" fontId="3" fillId="0" borderId="0" xfId="1" applyNumberFormat="1" applyFont="1"/>
    <xf numFmtId="164" fontId="3" fillId="0" borderId="0" xfId="1" applyNumberFormat="1" applyFont="1"/>
    <xf numFmtId="0" fontId="4" fillId="0" borderId="0" xfId="1" applyFont="1" applyAlignment="1">
      <alignment horizontal="left"/>
    </xf>
    <xf numFmtId="164" fontId="3" fillId="2" borderId="0" xfId="1" applyNumberFormat="1" applyFont="1" applyFill="1"/>
    <xf numFmtId="0" fontId="4" fillId="0" borderId="0" xfId="1" applyFont="1" applyAlignment="1">
      <alignment horizontal="center"/>
    </xf>
    <xf numFmtId="2" fontId="4" fillId="0" borderId="0" xfId="1" quotePrefix="1" applyNumberFormat="1" applyFont="1" applyAlignment="1">
      <alignment horizontal="center"/>
    </xf>
    <xf numFmtId="0" fontId="4" fillId="0" borderId="0" xfId="1" quotePrefix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left" wrapText="1"/>
    </xf>
    <xf numFmtId="2" fontId="3" fillId="3" borderId="1" xfId="1" applyNumberFormat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wrapText="1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right"/>
    </xf>
    <xf numFmtId="4" fontId="3" fillId="0" borderId="2" xfId="1" applyNumberFormat="1" applyFont="1" applyBorder="1"/>
    <xf numFmtId="2" fontId="3" fillId="0" borderId="2" xfId="1" applyNumberFormat="1" applyFont="1" applyBorder="1"/>
    <xf numFmtId="164" fontId="3" fillId="0" borderId="2" xfId="1" applyNumberFormat="1" applyFont="1" applyBorder="1"/>
    <xf numFmtId="4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2" fontId="3" fillId="0" borderId="3" xfId="1" applyNumberFormat="1" applyFont="1" applyBorder="1"/>
    <xf numFmtId="164" fontId="3" fillId="0" borderId="3" xfId="1" applyNumberFormat="1" applyFont="1" applyBorder="1"/>
    <xf numFmtId="165" fontId="3" fillId="0" borderId="0" xfId="1" applyNumberFormat="1" applyFont="1"/>
    <xf numFmtId="3" fontId="3" fillId="0" borderId="3" xfId="1" applyNumberFormat="1" applyFont="1" applyBorder="1" applyAlignment="1">
      <alignment horizontal="left"/>
    </xf>
    <xf numFmtId="4" fontId="3" fillId="0" borderId="3" xfId="1" applyNumberFormat="1" applyFont="1" applyBorder="1"/>
    <xf numFmtId="0" fontId="3" fillId="0" borderId="3" xfId="1" applyFont="1" applyBorder="1"/>
    <xf numFmtId="3" fontId="3" fillId="0" borderId="0" xfId="1" applyNumberFormat="1" applyFont="1" applyAlignment="1">
      <alignment horizontal="left"/>
    </xf>
    <xf numFmtId="4" fontId="6" fillId="0" borderId="0" xfId="1" applyNumberFormat="1" applyFont="1"/>
    <xf numFmtId="3" fontId="3" fillId="0" borderId="4" xfId="1" applyNumberFormat="1" applyFont="1" applyBorder="1" applyAlignment="1">
      <alignment horizontal="left" wrapText="1"/>
    </xf>
    <xf numFmtId="4" fontId="6" fillId="0" borderId="4" xfId="1" applyNumberFormat="1" applyFont="1" applyBorder="1"/>
    <xf numFmtId="4" fontId="3" fillId="0" borderId="4" xfId="1" applyNumberFormat="1" applyFont="1" applyBorder="1"/>
    <xf numFmtId="2" fontId="3" fillId="0" borderId="4" xfId="1" applyNumberFormat="1" applyFont="1" applyBorder="1"/>
    <xf numFmtId="165" fontId="3" fillId="0" borderId="4" xfId="1" applyNumberFormat="1" applyFont="1" applyBorder="1"/>
    <xf numFmtId="164" fontId="3" fillId="0" borderId="4" xfId="1" applyNumberFormat="1" applyFont="1" applyBorder="1"/>
    <xf numFmtId="0" fontId="3" fillId="0" borderId="0" xfId="1" applyFont="1" applyAlignment="1">
      <alignment wrapText="1"/>
    </xf>
  </cellXfs>
  <cellStyles count="2">
    <cellStyle name="Normal" xfId="0" builtinId="0"/>
    <cellStyle name="Normal 2" xfId="1" xr:uid="{BB205288-8BA4-44D5-90F1-224EC7AEBE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114301</xdr:colOff>
      <xdr:row>0</xdr:row>
      <xdr:rowOff>1</xdr:rowOff>
    </xdr:from>
    <xdr:ext cx="2105024" cy="476249"/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9C121E2B-FDC8-4853-BF5C-D84E9AAFF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1" y="1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4CDF-3C00-4B27-A116-DC288827B151}">
  <sheetPr>
    <pageSetUpPr fitToPage="1"/>
  </sheetPr>
  <dimension ref="A1:R161"/>
  <sheetViews>
    <sheetView showGridLines="0" tabSelected="1" zoomScaleNormal="100" workbookViewId="0">
      <pane ySplit="5" topLeftCell="A6" activePane="bottomLeft" state="frozen"/>
      <selection pane="bottomLeft" activeCell="A5" sqref="A5"/>
    </sheetView>
  </sheetViews>
  <sheetFormatPr defaultColWidth="9.140625" defaultRowHeight="12.75" x14ac:dyDescent="0.2"/>
  <cols>
    <col min="1" max="1" width="24.85546875" style="2" customWidth="1"/>
    <col min="2" max="2" width="6.5703125" style="2" bestFit="1" customWidth="1"/>
    <col min="3" max="3" width="9.85546875" style="3" bestFit="1" customWidth="1"/>
    <col min="4" max="4" width="14.28515625" style="3" bestFit="1" customWidth="1"/>
    <col min="5" max="5" width="13.5703125" style="4" customWidth="1"/>
    <col min="6" max="6" width="7" style="3" bestFit="1" customWidth="1"/>
    <col min="7" max="7" width="7.42578125" style="3" bestFit="1" customWidth="1"/>
    <col min="8" max="8" width="6.7109375" style="3" bestFit="1" customWidth="1"/>
    <col min="9" max="9" width="7.42578125" style="3" bestFit="1" customWidth="1"/>
    <col min="10" max="10" width="12.28515625" style="5" bestFit="1" customWidth="1"/>
    <col min="11" max="11" width="12.28515625" style="3" bestFit="1" customWidth="1"/>
    <col min="12" max="12" width="10.85546875" style="3" bestFit="1" customWidth="1"/>
    <col min="13" max="13" width="15.140625" style="3" customWidth="1"/>
    <col min="14" max="14" width="13.42578125" style="3" bestFit="1" customWidth="1"/>
    <col min="15" max="15" width="9.5703125" style="5" bestFit="1" customWidth="1"/>
    <col min="16" max="16" width="13.42578125" style="5" bestFit="1" customWidth="1"/>
    <col min="17" max="17" width="10.85546875" style="3" bestFit="1" customWidth="1"/>
    <col min="18" max="18" width="9.85546875" style="3" bestFit="1" customWidth="1"/>
    <col min="19" max="16384" width="9.140625" style="3"/>
  </cols>
  <sheetData>
    <row r="1" spans="1:18" ht="18.75" x14ac:dyDescent="0.3">
      <c r="A1" s="1" t="s">
        <v>0</v>
      </c>
    </row>
    <row r="2" spans="1:18" x14ac:dyDescent="0.2">
      <c r="A2" s="6" t="s">
        <v>1</v>
      </c>
      <c r="O2" s="7"/>
    </row>
    <row r="3" spans="1:18" ht="9" customHeight="1" x14ac:dyDescent="0.2"/>
    <row r="4" spans="1:18" s="13" customFormat="1" x14ac:dyDescent="0.2">
      <c r="A4" s="6" t="s">
        <v>2</v>
      </c>
      <c r="B4" s="8"/>
      <c r="C4" s="8" t="s">
        <v>3</v>
      </c>
      <c r="D4" s="8" t="s">
        <v>3</v>
      </c>
      <c r="E4" s="9" t="s">
        <v>4</v>
      </c>
      <c r="F4" s="10" t="s">
        <v>5</v>
      </c>
      <c r="G4" s="8" t="s">
        <v>6</v>
      </c>
      <c r="H4" s="8" t="s">
        <v>7</v>
      </c>
      <c r="I4" s="8" t="s">
        <v>8</v>
      </c>
      <c r="J4" s="11">
        <v>59659.25</v>
      </c>
      <c r="K4" s="8" t="s">
        <v>9</v>
      </c>
      <c r="L4" s="8" t="s">
        <v>10</v>
      </c>
      <c r="M4" s="8" t="s">
        <v>11</v>
      </c>
      <c r="N4" s="8" t="s">
        <v>12</v>
      </c>
      <c r="O4" s="12" t="s">
        <v>13</v>
      </c>
      <c r="P4" s="12"/>
    </row>
    <row r="5" spans="1:18" ht="66.75" customHeight="1" x14ac:dyDescent="0.2">
      <c r="A5" s="14" t="s">
        <v>14</v>
      </c>
      <c r="B5" s="15" t="s">
        <v>15</v>
      </c>
      <c r="C5" s="14" t="s">
        <v>16</v>
      </c>
      <c r="D5" s="14" t="s">
        <v>17</v>
      </c>
      <c r="E5" s="16" t="s">
        <v>18</v>
      </c>
      <c r="F5" s="14" t="s">
        <v>19</v>
      </c>
      <c r="G5" s="17" t="s">
        <v>20</v>
      </c>
      <c r="H5" s="14" t="s">
        <v>21</v>
      </c>
      <c r="I5" s="14" t="s">
        <v>22</v>
      </c>
      <c r="J5" s="18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8" t="s">
        <v>28</v>
      </c>
      <c r="P5" s="18" t="s">
        <v>29</v>
      </c>
    </row>
    <row r="6" spans="1:18" x14ac:dyDescent="0.2">
      <c r="A6" s="19" t="s">
        <v>43</v>
      </c>
      <c r="B6" s="20">
        <v>6001</v>
      </c>
      <c r="C6" s="21">
        <v>4292.53</v>
      </c>
      <c r="D6" s="21">
        <v>0</v>
      </c>
      <c r="E6" s="22">
        <v>44.25</v>
      </c>
      <c r="F6" s="22">
        <f t="shared" ref="F6:F37" si="0">IF((C6+D6)&lt;200,12,IF((C6+D6)&gt;600,15,((C6+D6)*0.0075)+10.5))</f>
        <v>15</v>
      </c>
      <c r="G6" s="22">
        <f t="shared" ref="G6:G37" si="1">(C6+D6)/F6</f>
        <v>286.16866666666664</v>
      </c>
      <c r="H6" s="22">
        <f t="shared" ref="H6:H37" si="2">E6/F6</f>
        <v>2.95</v>
      </c>
      <c r="I6" s="22">
        <f t="shared" ref="I6:I37" si="3">G6+H6</f>
        <v>289.11866666666663</v>
      </c>
      <c r="J6" s="23">
        <f t="shared" ref="J6:J37" si="4">$J$4*1.29</f>
        <v>76960.432499999995</v>
      </c>
      <c r="K6" s="23">
        <f t="shared" ref="K6:K37" si="5">I6*J6</f>
        <v>22250697.630489994</v>
      </c>
      <c r="L6" s="23">
        <f t="shared" ref="L6:L37" si="6">K6*0.3878</f>
        <v>8628820.5411040187</v>
      </c>
      <c r="M6" s="23">
        <v>6650</v>
      </c>
      <c r="N6" s="23">
        <f t="shared" ref="N6:N37" si="7">K6+L6+M6</f>
        <v>30886168.171594013</v>
      </c>
      <c r="O6" s="23">
        <v>0</v>
      </c>
      <c r="P6" s="23">
        <f t="shared" ref="P6:P37" si="8">IF(O6=0,N6,O6)</f>
        <v>30886168.171594013</v>
      </c>
      <c r="R6" s="24"/>
    </row>
    <row r="7" spans="1:18" ht="13.5" customHeight="1" x14ac:dyDescent="0.2">
      <c r="A7" s="25" t="s">
        <v>160</v>
      </c>
      <c r="B7" s="26">
        <v>58003</v>
      </c>
      <c r="C7" s="21">
        <v>228.01</v>
      </c>
      <c r="D7" s="21">
        <v>0.08</v>
      </c>
      <c r="E7" s="27">
        <v>1</v>
      </c>
      <c r="F7" s="27">
        <f t="shared" si="0"/>
        <v>12.210675</v>
      </c>
      <c r="G7" s="27">
        <f t="shared" si="1"/>
        <v>18.679557026945684</v>
      </c>
      <c r="H7" s="27">
        <f t="shared" si="2"/>
        <v>8.1895554504562609E-2</v>
      </c>
      <c r="I7" s="27">
        <f t="shared" si="3"/>
        <v>18.761452581450246</v>
      </c>
      <c r="J7" s="28">
        <f t="shared" si="4"/>
        <v>76960.432499999995</v>
      </c>
      <c r="K7" s="28">
        <f t="shared" si="5"/>
        <v>1443889.5049966522</v>
      </c>
      <c r="L7" s="28">
        <f t="shared" si="6"/>
        <v>559940.35003770166</v>
      </c>
      <c r="M7" s="28">
        <v>0</v>
      </c>
      <c r="N7" s="28">
        <f t="shared" si="7"/>
        <v>2003829.8550343539</v>
      </c>
      <c r="O7" s="28">
        <v>0</v>
      </c>
      <c r="P7" s="28">
        <f t="shared" si="8"/>
        <v>2003829.8550343539</v>
      </c>
      <c r="R7" s="24"/>
    </row>
    <row r="8" spans="1:18" ht="13.5" customHeight="1" x14ac:dyDescent="0.2">
      <c r="A8" s="25" t="s">
        <v>167</v>
      </c>
      <c r="B8" s="26">
        <v>61001</v>
      </c>
      <c r="C8" s="21">
        <v>330.15</v>
      </c>
      <c r="D8" s="21">
        <v>0</v>
      </c>
      <c r="E8" s="27">
        <v>1.25</v>
      </c>
      <c r="F8" s="27">
        <f t="shared" si="0"/>
        <v>12.976125</v>
      </c>
      <c r="G8" s="27">
        <f t="shared" si="1"/>
        <v>25.442880675085974</v>
      </c>
      <c r="H8" s="27">
        <f t="shared" si="2"/>
        <v>9.6330761302006573E-2</v>
      </c>
      <c r="I8" s="27">
        <f t="shared" si="3"/>
        <v>25.53921143638798</v>
      </c>
      <c r="J8" s="28">
        <f t="shared" si="4"/>
        <v>76960.432499999995</v>
      </c>
      <c r="K8" s="28">
        <f t="shared" si="5"/>
        <v>1965508.757853365</v>
      </c>
      <c r="L8" s="28">
        <f t="shared" si="6"/>
        <v>762224.29629553494</v>
      </c>
      <c r="M8" s="28">
        <v>0</v>
      </c>
      <c r="N8" s="28">
        <f t="shared" si="7"/>
        <v>2727733.0541488999</v>
      </c>
      <c r="O8" s="28">
        <v>0</v>
      </c>
      <c r="P8" s="28">
        <f t="shared" si="8"/>
        <v>2727733.0541488999</v>
      </c>
      <c r="R8" s="24"/>
    </row>
    <row r="9" spans="1:18" ht="13.5" customHeight="1" x14ac:dyDescent="0.2">
      <c r="A9" s="25" t="s">
        <v>52</v>
      </c>
      <c r="B9" s="26">
        <v>11001</v>
      </c>
      <c r="C9" s="21">
        <v>291</v>
      </c>
      <c r="D9" s="21">
        <v>0</v>
      </c>
      <c r="E9" s="27">
        <v>1</v>
      </c>
      <c r="F9" s="27">
        <f t="shared" si="0"/>
        <v>12.682500000000001</v>
      </c>
      <c r="G9" s="27">
        <f t="shared" si="1"/>
        <v>22.945002956830276</v>
      </c>
      <c r="H9" s="27">
        <f t="shared" si="2"/>
        <v>7.8848807411787888E-2</v>
      </c>
      <c r="I9" s="27">
        <f t="shared" si="3"/>
        <v>23.023851764242064</v>
      </c>
      <c r="J9" s="28">
        <f t="shared" si="4"/>
        <v>76960.432499999995</v>
      </c>
      <c r="K9" s="28">
        <f t="shared" si="5"/>
        <v>1771925.5895919572</v>
      </c>
      <c r="L9" s="28">
        <f t="shared" si="6"/>
        <v>687152.74364376091</v>
      </c>
      <c r="M9" s="28">
        <v>0</v>
      </c>
      <c r="N9" s="28">
        <f t="shared" si="7"/>
        <v>2459078.3332357183</v>
      </c>
      <c r="O9" s="28">
        <v>0</v>
      </c>
      <c r="P9" s="28">
        <f t="shared" si="8"/>
        <v>2459078.3332357183</v>
      </c>
      <c r="R9" s="24"/>
    </row>
    <row r="10" spans="1:18" ht="13.5" customHeight="1" x14ac:dyDescent="0.2">
      <c r="A10" s="25" t="s">
        <v>107</v>
      </c>
      <c r="B10" s="26">
        <v>38001</v>
      </c>
      <c r="C10" s="21">
        <v>292.43</v>
      </c>
      <c r="D10" s="21">
        <v>0</v>
      </c>
      <c r="E10" s="27">
        <v>0.75</v>
      </c>
      <c r="F10" s="27">
        <f t="shared" si="0"/>
        <v>12.693225</v>
      </c>
      <c r="G10" s="27">
        <f t="shared" si="1"/>
        <v>23.0382743550201</v>
      </c>
      <c r="H10" s="27">
        <f t="shared" si="2"/>
        <v>5.9086638738382088E-2</v>
      </c>
      <c r="I10" s="27">
        <f t="shared" si="3"/>
        <v>23.097360993758482</v>
      </c>
      <c r="J10" s="28">
        <f t="shared" si="4"/>
        <v>76960.432499999995</v>
      </c>
      <c r="K10" s="28">
        <f t="shared" si="5"/>
        <v>1777582.8916882824</v>
      </c>
      <c r="L10" s="28">
        <f t="shared" si="6"/>
        <v>689346.64539671584</v>
      </c>
      <c r="M10" s="28">
        <v>0</v>
      </c>
      <c r="N10" s="28">
        <f t="shared" si="7"/>
        <v>2466929.5370849981</v>
      </c>
      <c r="O10" s="28">
        <v>0</v>
      </c>
      <c r="P10" s="28">
        <f t="shared" si="8"/>
        <v>2466929.5370849981</v>
      </c>
      <c r="R10" s="24"/>
    </row>
    <row r="11" spans="1:18" ht="13.5" customHeight="1" x14ac:dyDescent="0.2">
      <c r="A11" s="25" t="s">
        <v>76</v>
      </c>
      <c r="B11" s="26">
        <v>21001</v>
      </c>
      <c r="C11" s="21">
        <v>196.38</v>
      </c>
      <c r="D11" s="21">
        <v>0</v>
      </c>
      <c r="E11" s="27">
        <v>0.75</v>
      </c>
      <c r="F11" s="27">
        <f t="shared" si="0"/>
        <v>12</v>
      </c>
      <c r="G11" s="27">
        <f t="shared" si="1"/>
        <v>16.364999999999998</v>
      </c>
      <c r="H11" s="27">
        <f t="shared" si="2"/>
        <v>6.25E-2</v>
      </c>
      <c r="I11" s="27">
        <f t="shared" si="3"/>
        <v>16.427499999999998</v>
      </c>
      <c r="J11" s="28">
        <f t="shared" si="4"/>
        <v>76960.432499999995</v>
      </c>
      <c r="K11" s="28">
        <f t="shared" si="5"/>
        <v>1264267.5048937497</v>
      </c>
      <c r="L11" s="28">
        <f t="shared" si="6"/>
        <v>490282.93839779613</v>
      </c>
      <c r="M11" s="28">
        <v>0</v>
      </c>
      <c r="N11" s="28">
        <f t="shared" si="7"/>
        <v>1754550.4432915458</v>
      </c>
      <c r="O11" s="28">
        <v>0</v>
      </c>
      <c r="P11" s="28">
        <f t="shared" si="8"/>
        <v>1754550.4432915458</v>
      </c>
      <c r="R11" s="24"/>
    </row>
    <row r="12" spans="1:18" ht="13.5" customHeight="1" x14ac:dyDescent="0.2">
      <c r="A12" s="25" t="s">
        <v>36</v>
      </c>
      <c r="B12" s="26">
        <v>4001</v>
      </c>
      <c r="C12" s="21">
        <v>213</v>
      </c>
      <c r="D12" s="21">
        <v>0</v>
      </c>
      <c r="E12" s="27">
        <v>0</v>
      </c>
      <c r="F12" s="27">
        <f t="shared" si="0"/>
        <v>12.0975</v>
      </c>
      <c r="G12" s="27">
        <f t="shared" si="1"/>
        <v>17.606943583384997</v>
      </c>
      <c r="H12" s="27">
        <f t="shared" si="2"/>
        <v>0</v>
      </c>
      <c r="I12" s="27">
        <f t="shared" si="3"/>
        <v>17.606943583384997</v>
      </c>
      <c r="J12" s="28">
        <f t="shared" si="4"/>
        <v>76960.432499999995</v>
      </c>
      <c r="K12" s="28">
        <f t="shared" si="5"/>
        <v>1355037.9931804091</v>
      </c>
      <c r="L12" s="28">
        <f t="shared" si="6"/>
        <v>525483.73375536257</v>
      </c>
      <c r="M12" s="28">
        <v>0</v>
      </c>
      <c r="N12" s="28">
        <f t="shared" si="7"/>
        <v>1880521.7269357718</v>
      </c>
      <c r="O12" s="28">
        <v>0</v>
      </c>
      <c r="P12" s="28">
        <f t="shared" si="8"/>
        <v>1880521.7269357718</v>
      </c>
      <c r="R12" s="24"/>
    </row>
    <row r="13" spans="1:18" ht="13.5" customHeight="1" x14ac:dyDescent="0.2">
      <c r="A13" s="25" t="s">
        <v>131</v>
      </c>
      <c r="B13" s="26">
        <v>49001</v>
      </c>
      <c r="C13" s="21">
        <v>552.25</v>
      </c>
      <c r="D13" s="21">
        <v>0</v>
      </c>
      <c r="E13" s="27">
        <v>2.25</v>
      </c>
      <c r="F13" s="27">
        <f t="shared" si="0"/>
        <v>14.641874999999999</v>
      </c>
      <c r="G13" s="27">
        <f t="shared" si="1"/>
        <v>37.717163956119009</v>
      </c>
      <c r="H13" s="27">
        <f t="shared" si="2"/>
        <v>0.1536688436419516</v>
      </c>
      <c r="I13" s="27">
        <f t="shared" si="3"/>
        <v>37.870832799760962</v>
      </c>
      <c r="J13" s="28">
        <f t="shared" si="4"/>
        <v>76960.432499999995</v>
      </c>
      <c r="K13" s="28">
        <f t="shared" si="5"/>
        <v>2914555.6714047892</v>
      </c>
      <c r="L13" s="28">
        <f t="shared" si="6"/>
        <v>1130264.6893707772</v>
      </c>
      <c r="M13" s="28">
        <v>0</v>
      </c>
      <c r="N13" s="28">
        <f t="shared" si="7"/>
        <v>4044820.3607755667</v>
      </c>
      <c r="O13" s="28">
        <v>0</v>
      </c>
      <c r="P13" s="28">
        <f t="shared" si="8"/>
        <v>4044820.3607755667</v>
      </c>
      <c r="R13" s="24"/>
    </row>
    <row r="14" spans="1:18" ht="13.5" customHeight="1" x14ac:dyDescent="0.2">
      <c r="A14" s="25" t="s">
        <v>49</v>
      </c>
      <c r="B14" s="26">
        <v>9001</v>
      </c>
      <c r="C14" s="21">
        <v>1302.68</v>
      </c>
      <c r="D14" s="21">
        <v>0.1</v>
      </c>
      <c r="E14" s="27">
        <v>0.75</v>
      </c>
      <c r="F14" s="27">
        <f t="shared" si="0"/>
        <v>15</v>
      </c>
      <c r="G14" s="27">
        <f t="shared" si="1"/>
        <v>86.852000000000004</v>
      </c>
      <c r="H14" s="27">
        <f t="shared" si="2"/>
        <v>0.05</v>
      </c>
      <c r="I14" s="27">
        <f t="shared" si="3"/>
        <v>86.902000000000001</v>
      </c>
      <c r="J14" s="28">
        <f t="shared" si="4"/>
        <v>76960.432499999995</v>
      </c>
      <c r="K14" s="28">
        <f t="shared" si="5"/>
        <v>6688015.5051149996</v>
      </c>
      <c r="L14" s="28">
        <f t="shared" si="6"/>
        <v>2593612.4128835965</v>
      </c>
      <c r="M14" s="28">
        <v>0</v>
      </c>
      <c r="N14" s="28">
        <f t="shared" si="7"/>
        <v>9281627.917998597</v>
      </c>
      <c r="O14" s="28">
        <v>0</v>
      </c>
      <c r="P14" s="28">
        <f t="shared" si="8"/>
        <v>9281627.917998597</v>
      </c>
      <c r="R14" s="24"/>
    </row>
    <row r="15" spans="1:18" ht="13.5" customHeight="1" x14ac:dyDescent="0.2">
      <c r="A15" s="25" t="s">
        <v>35</v>
      </c>
      <c r="B15" s="26">
        <v>3001</v>
      </c>
      <c r="C15" s="21">
        <v>460.14</v>
      </c>
      <c r="D15" s="21">
        <v>0.2</v>
      </c>
      <c r="E15" s="27">
        <v>0</v>
      </c>
      <c r="F15" s="27">
        <f t="shared" si="0"/>
        <v>13.952549999999999</v>
      </c>
      <c r="G15" s="27">
        <f t="shared" si="1"/>
        <v>32.993252129539044</v>
      </c>
      <c r="H15" s="27">
        <f t="shared" si="2"/>
        <v>0</v>
      </c>
      <c r="I15" s="27">
        <f t="shared" si="3"/>
        <v>32.993252129539044</v>
      </c>
      <c r="J15" s="28">
        <f t="shared" si="4"/>
        <v>76960.432499999995</v>
      </c>
      <c r="K15" s="28">
        <f t="shared" si="5"/>
        <v>2539174.9534708709</v>
      </c>
      <c r="L15" s="28">
        <f t="shared" si="6"/>
        <v>984692.04695600364</v>
      </c>
      <c r="M15" s="28">
        <v>0</v>
      </c>
      <c r="N15" s="28">
        <f t="shared" si="7"/>
        <v>3523867.0004268745</v>
      </c>
      <c r="O15" s="28">
        <v>0</v>
      </c>
      <c r="P15" s="28">
        <f t="shared" si="8"/>
        <v>3523867.0004268745</v>
      </c>
      <c r="R15" s="24"/>
    </row>
    <row r="16" spans="1:18" ht="13.5" customHeight="1" x14ac:dyDescent="0.2">
      <c r="A16" s="25" t="s">
        <v>168</v>
      </c>
      <c r="B16" s="26">
        <v>61002</v>
      </c>
      <c r="C16" s="21">
        <v>673.75</v>
      </c>
      <c r="D16" s="21">
        <v>0</v>
      </c>
      <c r="E16" s="27">
        <v>6.75</v>
      </c>
      <c r="F16" s="27">
        <f t="shared" si="0"/>
        <v>15</v>
      </c>
      <c r="G16" s="27">
        <f t="shared" si="1"/>
        <v>44.916666666666664</v>
      </c>
      <c r="H16" s="27">
        <f t="shared" si="2"/>
        <v>0.45</v>
      </c>
      <c r="I16" s="27">
        <f t="shared" si="3"/>
        <v>45.366666666666667</v>
      </c>
      <c r="J16" s="28">
        <f t="shared" si="4"/>
        <v>76960.432499999995</v>
      </c>
      <c r="K16" s="28">
        <f t="shared" si="5"/>
        <v>3491438.2877499997</v>
      </c>
      <c r="L16" s="28">
        <f t="shared" si="6"/>
        <v>1353979.7679894499</v>
      </c>
      <c r="M16" s="28">
        <v>0</v>
      </c>
      <c r="N16" s="28">
        <f t="shared" si="7"/>
        <v>4845418.0557394493</v>
      </c>
      <c r="O16" s="28">
        <v>0</v>
      </c>
      <c r="P16" s="28">
        <f t="shared" si="8"/>
        <v>4845418.0557394493</v>
      </c>
      <c r="R16" s="24"/>
    </row>
    <row r="17" spans="1:18" ht="13.5" customHeight="1" x14ac:dyDescent="0.2">
      <c r="A17" s="25" t="s">
        <v>85</v>
      </c>
      <c r="B17" s="26">
        <v>25001</v>
      </c>
      <c r="C17" s="21">
        <v>77</v>
      </c>
      <c r="D17" s="21">
        <v>0</v>
      </c>
      <c r="E17" s="27">
        <v>0.5</v>
      </c>
      <c r="F17" s="27">
        <f t="shared" si="0"/>
        <v>12</v>
      </c>
      <c r="G17" s="27">
        <f t="shared" si="1"/>
        <v>6.416666666666667</v>
      </c>
      <c r="H17" s="27">
        <f t="shared" si="2"/>
        <v>4.1666666666666664E-2</v>
      </c>
      <c r="I17" s="27">
        <f t="shared" si="3"/>
        <v>6.4583333333333339</v>
      </c>
      <c r="J17" s="28">
        <f t="shared" si="4"/>
        <v>76960.432499999995</v>
      </c>
      <c r="K17" s="28">
        <f t="shared" si="5"/>
        <v>497036.12656250002</v>
      </c>
      <c r="L17" s="28">
        <f t="shared" si="6"/>
        <v>192750.6098809375</v>
      </c>
      <c r="M17" s="28">
        <v>0</v>
      </c>
      <c r="N17" s="28">
        <f t="shared" si="7"/>
        <v>689786.73644343752</v>
      </c>
      <c r="O17" s="28">
        <v>0</v>
      </c>
      <c r="P17" s="28">
        <f t="shared" si="8"/>
        <v>689786.73644343752</v>
      </c>
      <c r="R17" s="24"/>
    </row>
    <row r="18" spans="1:18" ht="13.5" customHeight="1" x14ac:dyDescent="0.2">
      <c r="A18" s="25" t="s">
        <v>145</v>
      </c>
      <c r="B18" s="26">
        <v>52001</v>
      </c>
      <c r="C18" s="21">
        <v>137</v>
      </c>
      <c r="D18" s="21">
        <v>1</v>
      </c>
      <c r="E18" s="27">
        <v>0</v>
      </c>
      <c r="F18" s="27">
        <f t="shared" si="0"/>
        <v>12</v>
      </c>
      <c r="G18" s="27">
        <f t="shared" si="1"/>
        <v>11.5</v>
      </c>
      <c r="H18" s="27">
        <f t="shared" si="2"/>
        <v>0</v>
      </c>
      <c r="I18" s="27">
        <f t="shared" si="3"/>
        <v>11.5</v>
      </c>
      <c r="J18" s="28">
        <f t="shared" si="4"/>
        <v>76960.432499999995</v>
      </c>
      <c r="K18" s="28">
        <f t="shared" si="5"/>
        <v>885044.97374999989</v>
      </c>
      <c r="L18" s="28">
        <f t="shared" si="6"/>
        <v>343220.44082024996</v>
      </c>
      <c r="M18" s="28">
        <v>0</v>
      </c>
      <c r="N18" s="28">
        <f t="shared" si="7"/>
        <v>1228265.4145702498</v>
      </c>
      <c r="O18" s="28">
        <v>0</v>
      </c>
      <c r="P18" s="28">
        <f t="shared" si="8"/>
        <v>1228265.4145702498</v>
      </c>
      <c r="R18" s="24"/>
    </row>
    <row r="19" spans="1:18" ht="13.5" customHeight="1" x14ac:dyDescent="0.2">
      <c r="A19" s="25" t="s">
        <v>37</v>
      </c>
      <c r="B19" s="26">
        <v>4002</v>
      </c>
      <c r="C19" s="21">
        <v>548</v>
      </c>
      <c r="D19" s="21">
        <v>0</v>
      </c>
      <c r="E19" s="27">
        <v>6.25</v>
      </c>
      <c r="F19" s="27">
        <f t="shared" si="0"/>
        <v>14.61</v>
      </c>
      <c r="G19" s="27">
        <f t="shared" si="1"/>
        <v>37.508555783709788</v>
      </c>
      <c r="H19" s="27">
        <f t="shared" si="2"/>
        <v>0.42778918548939082</v>
      </c>
      <c r="I19" s="27">
        <f t="shared" si="3"/>
        <v>37.936344969199176</v>
      </c>
      <c r="J19" s="28">
        <f t="shared" si="4"/>
        <v>76960.432499999995</v>
      </c>
      <c r="K19" s="28">
        <f t="shared" si="5"/>
        <v>2919597.5162987676</v>
      </c>
      <c r="L19" s="28">
        <f t="shared" si="6"/>
        <v>1132219.9168206621</v>
      </c>
      <c r="M19" s="28">
        <v>0</v>
      </c>
      <c r="N19" s="28">
        <f t="shared" si="7"/>
        <v>4051817.4331194297</v>
      </c>
      <c r="O19" s="28">
        <v>0</v>
      </c>
      <c r="P19" s="28">
        <f t="shared" si="8"/>
        <v>4051817.4331194297</v>
      </c>
      <c r="R19" s="24"/>
    </row>
    <row r="20" spans="1:18" ht="13.5" customHeight="1" x14ac:dyDescent="0.2">
      <c r="A20" s="25" t="s">
        <v>78</v>
      </c>
      <c r="B20" s="26">
        <v>22001</v>
      </c>
      <c r="C20" s="21">
        <v>98.13</v>
      </c>
      <c r="D20" s="21">
        <v>0</v>
      </c>
      <c r="E20" s="27">
        <v>0</v>
      </c>
      <c r="F20" s="27">
        <f t="shared" si="0"/>
        <v>12</v>
      </c>
      <c r="G20" s="27">
        <f t="shared" si="1"/>
        <v>8.1775000000000002</v>
      </c>
      <c r="H20" s="27">
        <f t="shared" si="2"/>
        <v>0</v>
      </c>
      <c r="I20" s="27">
        <f t="shared" si="3"/>
        <v>8.1775000000000002</v>
      </c>
      <c r="J20" s="28">
        <f t="shared" si="4"/>
        <v>76960.432499999995</v>
      </c>
      <c r="K20" s="28">
        <f t="shared" si="5"/>
        <v>629343.93676874996</v>
      </c>
      <c r="L20" s="28">
        <f t="shared" si="6"/>
        <v>244059.57867892121</v>
      </c>
      <c r="M20" s="28">
        <v>0</v>
      </c>
      <c r="N20" s="28">
        <f t="shared" si="7"/>
        <v>873403.51544767118</v>
      </c>
      <c r="O20" s="28">
        <v>0</v>
      </c>
      <c r="P20" s="28">
        <f t="shared" si="8"/>
        <v>873403.51544767118</v>
      </c>
      <c r="R20" s="24"/>
    </row>
    <row r="21" spans="1:18" ht="13.5" customHeight="1" x14ac:dyDescent="0.2">
      <c r="A21" s="25" t="s">
        <v>132</v>
      </c>
      <c r="B21" s="26">
        <v>49002</v>
      </c>
      <c r="C21" s="21">
        <v>5016.5200000000004</v>
      </c>
      <c r="D21" s="21">
        <v>0.2</v>
      </c>
      <c r="E21" s="27">
        <v>20.75</v>
      </c>
      <c r="F21" s="27">
        <f t="shared" si="0"/>
        <v>15</v>
      </c>
      <c r="G21" s="27">
        <f t="shared" si="1"/>
        <v>334.44800000000004</v>
      </c>
      <c r="H21" s="27">
        <f t="shared" si="2"/>
        <v>1.3833333333333333</v>
      </c>
      <c r="I21" s="27">
        <f t="shared" si="3"/>
        <v>335.83133333333336</v>
      </c>
      <c r="J21" s="28">
        <f t="shared" si="4"/>
        <v>76960.432499999995</v>
      </c>
      <c r="K21" s="28">
        <f t="shared" si="5"/>
        <v>25845724.660385001</v>
      </c>
      <c r="L21" s="28">
        <f t="shared" si="6"/>
        <v>10022972.023297302</v>
      </c>
      <c r="M21" s="28">
        <v>0</v>
      </c>
      <c r="N21" s="28">
        <f t="shared" si="7"/>
        <v>35868696.683682308</v>
      </c>
      <c r="O21" s="28">
        <v>0</v>
      </c>
      <c r="P21" s="28">
        <f t="shared" si="8"/>
        <v>35868696.683682308</v>
      </c>
      <c r="R21" s="24"/>
    </row>
    <row r="22" spans="1:18" ht="13.5" customHeight="1" x14ac:dyDescent="0.2">
      <c r="A22" s="25" t="s">
        <v>96</v>
      </c>
      <c r="B22" s="26">
        <v>30003</v>
      </c>
      <c r="C22" s="21">
        <v>333.1</v>
      </c>
      <c r="D22" s="21">
        <v>0</v>
      </c>
      <c r="E22" s="27">
        <v>0.25</v>
      </c>
      <c r="F22" s="27">
        <f t="shared" si="0"/>
        <v>12.998250000000001</v>
      </c>
      <c r="G22" s="27">
        <f t="shared" si="1"/>
        <v>25.626526647817975</v>
      </c>
      <c r="H22" s="27">
        <f t="shared" si="2"/>
        <v>1.9233358336699171E-2</v>
      </c>
      <c r="I22" s="27">
        <f t="shared" si="3"/>
        <v>25.645760006154674</v>
      </c>
      <c r="J22" s="28">
        <f t="shared" si="4"/>
        <v>76960.432499999995</v>
      </c>
      <c r="K22" s="28">
        <f t="shared" si="5"/>
        <v>1973708.7818648664</v>
      </c>
      <c r="L22" s="28">
        <f t="shared" si="6"/>
        <v>765404.26560719509</v>
      </c>
      <c r="M22" s="28">
        <v>0</v>
      </c>
      <c r="N22" s="28">
        <f t="shared" si="7"/>
        <v>2739113.0474720616</v>
      </c>
      <c r="O22" s="28">
        <v>0</v>
      </c>
      <c r="P22" s="28">
        <f t="shared" si="8"/>
        <v>2739113.0474720616</v>
      </c>
      <c r="R22" s="24"/>
    </row>
    <row r="23" spans="1:18" ht="13.5" customHeight="1" x14ac:dyDescent="0.2">
      <c r="A23" s="25" t="s">
        <v>125</v>
      </c>
      <c r="B23" s="26">
        <v>45004</v>
      </c>
      <c r="C23" s="21">
        <v>481</v>
      </c>
      <c r="D23" s="21">
        <v>0</v>
      </c>
      <c r="E23" s="27">
        <v>8.25</v>
      </c>
      <c r="F23" s="27">
        <f t="shared" si="0"/>
        <v>14.1075</v>
      </c>
      <c r="G23" s="27">
        <f t="shared" si="1"/>
        <v>34.095339358497256</v>
      </c>
      <c r="H23" s="27">
        <f t="shared" si="2"/>
        <v>0.58479532163742687</v>
      </c>
      <c r="I23" s="27">
        <f t="shared" si="3"/>
        <v>34.680134680134685</v>
      </c>
      <c r="J23" s="28">
        <f t="shared" si="4"/>
        <v>76960.432499999995</v>
      </c>
      <c r="K23" s="28">
        <f t="shared" si="5"/>
        <v>2668998.1641414142</v>
      </c>
      <c r="L23" s="28">
        <f t="shared" si="6"/>
        <v>1035037.4880540404</v>
      </c>
      <c r="M23" s="28">
        <v>0</v>
      </c>
      <c r="N23" s="28">
        <f t="shared" si="7"/>
        <v>3704035.6521954546</v>
      </c>
      <c r="O23" s="28">
        <v>0</v>
      </c>
      <c r="P23" s="28">
        <f t="shared" si="8"/>
        <v>3704035.6521954546</v>
      </c>
      <c r="R23" s="24"/>
    </row>
    <row r="24" spans="1:18" ht="13.5" customHeight="1" x14ac:dyDescent="0.2">
      <c r="A24" s="25" t="s">
        <v>39</v>
      </c>
      <c r="B24" s="26">
        <v>5001</v>
      </c>
      <c r="C24" s="21">
        <v>3455.9</v>
      </c>
      <c r="D24" s="21">
        <v>0.5</v>
      </c>
      <c r="E24" s="27">
        <v>29.5</v>
      </c>
      <c r="F24" s="27">
        <f t="shared" si="0"/>
        <v>15</v>
      </c>
      <c r="G24" s="27">
        <f t="shared" si="1"/>
        <v>230.42666666666668</v>
      </c>
      <c r="H24" s="27">
        <f t="shared" si="2"/>
        <v>1.9666666666666666</v>
      </c>
      <c r="I24" s="27">
        <f t="shared" si="3"/>
        <v>232.39333333333335</v>
      </c>
      <c r="J24" s="28">
        <f t="shared" si="4"/>
        <v>76960.432499999995</v>
      </c>
      <c r="K24" s="28">
        <f t="shared" si="5"/>
        <v>17885091.44345</v>
      </c>
      <c r="L24" s="28">
        <f t="shared" si="6"/>
        <v>6935838.4617699096</v>
      </c>
      <c r="M24" s="28">
        <v>0</v>
      </c>
      <c r="N24" s="28">
        <f t="shared" si="7"/>
        <v>24820929.905219909</v>
      </c>
      <c r="O24" s="28">
        <v>0</v>
      </c>
      <c r="P24" s="28">
        <f t="shared" si="8"/>
        <v>24820929.905219909</v>
      </c>
      <c r="R24" s="24"/>
    </row>
    <row r="25" spans="1:18" ht="13.5" customHeight="1" x14ac:dyDescent="0.2">
      <c r="A25" s="25" t="s">
        <v>87</v>
      </c>
      <c r="B25" s="26">
        <v>26002</v>
      </c>
      <c r="C25" s="21">
        <v>206.29</v>
      </c>
      <c r="D25" s="21">
        <v>0</v>
      </c>
      <c r="E25" s="27">
        <v>0</v>
      </c>
      <c r="F25" s="27">
        <f t="shared" si="0"/>
        <v>12.047174999999999</v>
      </c>
      <c r="G25" s="27">
        <f t="shared" si="1"/>
        <v>17.123516509057104</v>
      </c>
      <c r="H25" s="27">
        <f t="shared" si="2"/>
        <v>0</v>
      </c>
      <c r="I25" s="27">
        <f t="shared" si="3"/>
        <v>17.123516509057104</v>
      </c>
      <c r="J25" s="28">
        <f t="shared" si="4"/>
        <v>76960.432499999995</v>
      </c>
      <c r="K25" s="28">
        <f t="shared" si="5"/>
        <v>1317833.2364579248</v>
      </c>
      <c r="L25" s="28">
        <f t="shared" si="6"/>
        <v>511055.72909838322</v>
      </c>
      <c r="M25" s="28">
        <v>0</v>
      </c>
      <c r="N25" s="28">
        <f t="shared" si="7"/>
        <v>1828888.9655563082</v>
      </c>
      <c r="O25" s="28">
        <v>0</v>
      </c>
      <c r="P25" s="28">
        <f t="shared" si="8"/>
        <v>1828888.9655563082</v>
      </c>
      <c r="R25" s="24"/>
    </row>
    <row r="26" spans="1:18" ht="13.5" customHeight="1" x14ac:dyDescent="0.2">
      <c r="A26" s="25" t="s">
        <v>120</v>
      </c>
      <c r="B26" s="26">
        <v>43001</v>
      </c>
      <c r="C26" s="21">
        <v>303.57</v>
      </c>
      <c r="D26" s="21">
        <v>0</v>
      </c>
      <c r="E26" s="27">
        <v>0</v>
      </c>
      <c r="F26" s="27">
        <f t="shared" si="0"/>
        <v>12.776775000000001</v>
      </c>
      <c r="G26" s="27">
        <f t="shared" si="1"/>
        <v>23.759516779468996</v>
      </c>
      <c r="H26" s="27">
        <f t="shared" si="2"/>
        <v>0</v>
      </c>
      <c r="I26" s="27">
        <f t="shared" si="3"/>
        <v>23.759516779468996</v>
      </c>
      <c r="J26" s="28">
        <f t="shared" si="4"/>
        <v>76960.432499999995</v>
      </c>
      <c r="K26" s="28">
        <f t="shared" si="5"/>
        <v>1828542.6873389408</v>
      </c>
      <c r="L26" s="28">
        <f t="shared" si="6"/>
        <v>709108.85415004124</v>
      </c>
      <c r="M26" s="28">
        <v>0</v>
      </c>
      <c r="N26" s="28">
        <f t="shared" si="7"/>
        <v>2537651.5414889818</v>
      </c>
      <c r="O26" s="28">
        <v>0</v>
      </c>
      <c r="P26" s="28">
        <f t="shared" si="8"/>
        <v>2537651.5414889818</v>
      </c>
      <c r="R26" s="24"/>
    </row>
    <row r="27" spans="1:18" ht="13.5" customHeight="1" x14ac:dyDescent="0.2">
      <c r="A27" s="25" t="s">
        <v>115</v>
      </c>
      <c r="B27" s="26">
        <v>41001</v>
      </c>
      <c r="C27" s="21">
        <v>886.88</v>
      </c>
      <c r="D27" s="21">
        <v>0</v>
      </c>
      <c r="E27" s="27">
        <v>0.5</v>
      </c>
      <c r="F27" s="27">
        <f t="shared" si="0"/>
        <v>15</v>
      </c>
      <c r="G27" s="27">
        <f t="shared" si="1"/>
        <v>59.12533333333333</v>
      </c>
      <c r="H27" s="27">
        <f t="shared" si="2"/>
        <v>3.3333333333333333E-2</v>
      </c>
      <c r="I27" s="27">
        <f t="shared" si="3"/>
        <v>59.158666666666662</v>
      </c>
      <c r="J27" s="28">
        <f t="shared" si="4"/>
        <v>76960.432499999995</v>
      </c>
      <c r="K27" s="28">
        <f t="shared" si="5"/>
        <v>4552876.5727899997</v>
      </c>
      <c r="L27" s="28">
        <f t="shared" si="6"/>
        <v>1765605.5349279619</v>
      </c>
      <c r="M27" s="28">
        <v>0</v>
      </c>
      <c r="N27" s="28">
        <f t="shared" si="7"/>
        <v>6318482.1077179611</v>
      </c>
      <c r="O27" s="28">
        <v>0</v>
      </c>
      <c r="P27" s="28">
        <f t="shared" si="8"/>
        <v>6318482.1077179611</v>
      </c>
      <c r="R27" s="24"/>
    </row>
    <row r="28" spans="1:18" ht="13.5" customHeight="1" x14ac:dyDescent="0.2">
      <c r="A28" s="25" t="s">
        <v>91</v>
      </c>
      <c r="B28" s="26">
        <v>28001</v>
      </c>
      <c r="C28" s="21">
        <v>323.16000000000003</v>
      </c>
      <c r="D28" s="21">
        <v>0</v>
      </c>
      <c r="E28" s="27">
        <v>3.5</v>
      </c>
      <c r="F28" s="27">
        <f t="shared" si="0"/>
        <v>12.9237</v>
      </c>
      <c r="G28" s="27">
        <f t="shared" si="1"/>
        <v>25.005222962464313</v>
      </c>
      <c r="H28" s="27">
        <f t="shared" si="2"/>
        <v>0.27082027592717256</v>
      </c>
      <c r="I28" s="27">
        <f t="shared" si="3"/>
        <v>25.276043238391484</v>
      </c>
      <c r="J28" s="28">
        <f t="shared" si="4"/>
        <v>76960.432499999995</v>
      </c>
      <c r="K28" s="28">
        <f t="shared" si="5"/>
        <v>1945255.2195153092</v>
      </c>
      <c r="L28" s="28">
        <f t="shared" si="6"/>
        <v>754369.97412803688</v>
      </c>
      <c r="M28" s="28">
        <v>0</v>
      </c>
      <c r="N28" s="28">
        <f t="shared" si="7"/>
        <v>2699625.193643346</v>
      </c>
      <c r="O28" s="28">
        <v>0</v>
      </c>
      <c r="P28" s="28">
        <f t="shared" si="8"/>
        <v>2699625.193643346</v>
      </c>
      <c r="R28" s="24"/>
    </row>
    <row r="29" spans="1:18" ht="13.5" customHeight="1" x14ac:dyDescent="0.2">
      <c r="A29" s="25" t="s">
        <v>163</v>
      </c>
      <c r="B29" s="26">
        <v>60001</v>
      </c>
      <c r="C29" s="21">
        <v>266</v>
      </c>
      <c r="D29" s="21">
        <v>0</v>
      </c>
      <c r="E29" s="27">
        <v>0.25</v>
      </c>
      <c r="F29" s="27">
        <f t="shared" si="0"/>
        <v>12.494999999999999</v>
      </c>
      <c r="G29" s="27">
        <f t="shared" si="1"/>
        <v>21.288515406162468</v>
      </c>
      <c r="H29" s="27">
        <f t="shared" si="2"/>
        <v>2.0008003201280513E-2</v>
      </c>
      <c r="I29" s="27">
        <f t="shared" si="3"/>
        <v>21.308523409363747</v>
      </c>
      <c r="J29" s="28">
        <f t="shared" si="4"/>
        <v>76960.432499999995</v>
      </c>
      <c r="K29" s="28">
        <f t="shared" si="5"/>
        <v>1639913.1775210085</v>
      </c>
      <c r="L29" s="28">
        <f t="shared" si="6"/>
        <v>635958.33024264709</v>
      </c>
      <c r="M29" s="28">
        <v>0</v>
      </c>
      <c r="N29" s="28">
        <f t="shared" si="7"/>
        <v>2275871.5077636559</v>
      </c>
      <c r="O29" s="28">
        <v>0</v>
      </c>
      <c r="P29" s="28">
        <f t="shared" si="8"/>
        <v>2275871.5077636559</v>
      </c>
      <c r="R29" s="24"/>
    </row>
    <row r="30" spans="1:18" ht="13.5" customHeight="1" x14ac:dyDescent="0.2">
      <c r="A30" s="25" t="s">
        <v>47</v>
      </c>
      <c r="B30" s="26">
        <v>7001</v>
      </c>
      <c r="C30" s="21">
        <v>846.66</v>
      </c>
      <c r="D30" s="21">
        <v>0</v>
      </c>
      <c r="E30" s="27">
        <v>0.25</v>
      </c>
      <c r="F30" s="27">
        <f t="shared" si="0"/>
        <v>15</v>
      </c>
      <c r="G30" s="27">
        <f t="shared" si="1"/>
        <v>56.443999999999996</v>
      </c>
      <c r="H30" s="27">
        <f t="shared" si="2"/>
        <v>1.6666666666666666E-2</v>
      </c>
      <c r="I30" s="27">
        <f t="shared" si="3"/>
        <v>56.460666666666661</v>
      </c>
      <c r="J30" s="28">
        <f t="shared" si="4"/>
        <v>76960.432499999995</v>
      </c>
      <c r="K30" s="28">
        <f t="shared" si="5"/>
        <v>4345237.3259049989</v>
      </c>
      <c r="L30" s="28">
        <f t="shared" si="6"/>
        <v>1685083.0349859586</v>
      </c>
      <c r="M30" s="28">
        <v>0</v>
      </c>
      <c r="N30" s="28">
        <f t="shared" si="7"/>
        <v>6030320.3608909575</v>
      </c>
      <c r="O30" s="28">
        <v>0</v>
      </c>
      <c r="P30" s="28">
        <f t="shared" si="8"/>
        <v>6030320.3608909575</v>
      </c>
      <c r="R30" s="24"/>
    </row>
    <row r="31" spans="1:18" ht="13.5" customHeight="1" x14ac:dyDescent="0.2">
      <c r="A31" s="25" t="s">
        <v>110</v>
      </c>
      <c r="B31" s="26">
        <v>39001</v>
      </c>
      <c r="C31" s="21">
        <v>512</v>
      </c>
      <c r="D31" s="21">
        <v>0</v>
      </c>
      <c r="E31" s="27">
        <v>6</v>
      </c>
      <c r="F31" s="27">
        <f t="shared" si="0"/>
        <v>14.34</v>
      </c>
      <c r="G31" s="27">
        <f t="shared" si="1"/>
        <v>35.704323570432358</v>
      </c>
      <c r="H31" s="27">
        <f t="shared" si="2"/>
        <v>0.41841004184100417</v>
      </c>
      <c r="I31" s="27">
        <f t="shared" si="3"/>
        <v>36.122733612273365</v>
      </c>
      <c r="J31" s="28">
        <f t="shared" si="4"/>
        <v>76960.432499999995</v>
      </c>
      <c r="K31" s="28">
        <f t="shared" si="5"/>
        <v>2780021.2018828453</v>
      </c>
      <c r="L31" s="28">
        <f t="shared" si="6"/>
        <v>1078092.2220901672</v>
      </c>
      <c r="M31" s="28">
        <v>0</v>
      </c>
      <c r="N31" s="28">
        <f t="shared" si="7"/>
        <v>3858113.4239730127</v>
      </c>
      <c r="O31" s="28">
        <v>0</v>
      </c>
      <c r="P31" s="28">
        <f t="shared" si="8"/>
        <v>3858113.4239730127</v>
      </c>
      <c r="R31" s="24"/>
    </row>
    <row r="32" spans="1:18" ht="13.5" customHeight="1" x14ac:dyDescent="0.2">
      <c r="A32" s="25" t="s">
        <v>55</v>
      </c>
      <c r="B32" s="26">
        <v>12002</v>
      </c>
      <c r="C32" s="21">
        <v>467</v>
      </c>
      <c r="D32" s="21">
        <v>0</v>
      </c>
      <c r="E32" s="27">
        <v>16.5</v>
      </c>
      <c r="F32" s="27">
        <f t="shared" si="0"/>
        <v>14.0025</v>
      </c>
      <c r="G32" s="27">
        <f t="shared" si="1"/>
        <v>33.351187287984288</v>
      </c>
      <c r="H32" s="27">
        <f t="shared" si="2"/>
        <v>1.1783610069630424</v>
      </c>
      <c r="I32" s="27">
        <f t="shared" si="3"/>
        <v>34.529548294947332</v>
      </c>
      <c r="J32" s="28">
        <f t="shared" si="4"/>
        <v>76960.432499999995</v>
      </c>
      <c r="K32" s="28">
        <f t="shared" si="5"/>
        <v>2657408.970808784</v>
      </c>
      <c r="L32" s="28">
        <f t="shared" si="6"/>
        <v>1030543.1988796464</v>
      </c>
      <c r="M32" s="28">
        <v>0</v>
      </c>
      <c r="N32" s="28">
        <f t="shared" si="7"/>
        <v>3687952.1696884306</v>
      </c>
      <c r="O32" s="28">
        <v>0</v>
      </c>
      <c r="P32" s="28">
        <f t="shared" si="8"/>
        <v>3687952.1696884306</v>
      </c>
      <c r="R32" s="24"/>
    </row>
    <row r="33" spans="1:18" ht="13.5" customHeight="1" x14ac:dyDescent="0.2">
      <c r="A33" s="25" t="s">
        <v>139</v>
      </c>
      <c r="B33" s="26">
        <v>50005</v>
      </c>
      <c r="C33" s="21">
        <v>304.99</v>
      </c>
      <c r="D33" s="21">
        <v>0</v>
      </c>
      <c r="E33" s="27">
        <v>2.5</v>
      </c>
      <c r="F33" s="27">
        <f t="shared" si="0"/>
        <v>12.787424999999999</v>
      </c>
      <c r="G33" s="27">
        <f t="shared" si="1"/>
        <v>23.850775273364263</v>
      </c>
      <c r="H33" s="27">
        <f t="shared" si="2"/>
        <v>0.19550456796423049</v>
      </c>
      <c r="I33" s="27">
        <f t="shared" si="3"/>
        <v>24.046279841328495</v>
      </c>
      <c r="J33" s="28">
        <f t="shared" si="4"/>
        <v>76960.432499999995</v>
      </c>
      <c r="K33" s="28">
        <f t="shared" si="5"/>
        <v>1850612.0966046723</v>
      </c>
      <c r="L33" s="28">
        <f t="shared" si="6"/>
        <v>717667.37106329191</v>
      </c>
      <c r="M33" s="28">
        <v>0</v>
      </c>
      <c r="N33" s="28">
        <f t="shared" si="7"/>
        <v>2568279.4676679643</v>
      </c>
      <c r="O33" s="28">
        <v>0</v>
      </c>
      <c r="P33" s="28">
        <f t="shared" si="8"/>
        <v>2568279.4676679643</v>
      </c>
      <c r="R33" s="24"/>
    </row>
    <row r="34" spans="1:18" ht="13.5" customHeight="1" x14ac:dyDescent="0.2">
      <c r="A34" s="25" t="s">
        <v>162</v>
      </c>
      <c r="B34" s="26">
        <v>59003</v>
      </c>
      <c r="C34" s="21">
        <v>149</v>
      </c>
      <c r="D34" s="21">
        <v>0.30000000000000004</v>
      </c>
      <c r="E34" s="27">
        <v>0</v>
      </c>
      <c r="F34" s="27">
        <f t="shared" si="0"/>
        <v>12</v>
      </c>
      <c r="G34" s="27">
        <f t="shared" si="1"/>
        <v>12.441666666666668</v>
      </c>
      <c r="H34" s="27">
        <f t="shared" si="2"/>
        <v>0</v>
      </c>
      <c r="I34" s="27">
        <f t="shared" si="3"/>
        <v>12.441666666666668</v>
      </c>
      <c r="J34" s="28">
        <f t="shared" si="4"/>
        <v>76960.432499999995</v>
      </c>
      <c r="K34" s="28">
        <f t="shared" si="5"/>
        <v>957516.04768750002</v>
      </c>
      <c r="L34" s="28">
        <f t="shared" si="6"/>
        <v>371324.72329321248</v>
      </c>
      <c r="M34" s="28">
        <v>0</v>
      </c>
      <c r="N34" s="28">
        <f t="shared" si="7"/>
        <v>1328840.7709807125</v>
      </c>
      <c r="O34" s="28">
        <v>0</v>
      </c>
      <c r="P34" s="28">
        <f t="shared" si="8"/>
        <v>1328840.7709807125</v>
      </c>
      <c r="R34" s="24"/>
    </row>
    <row r="35" spans="1:18" ht="13.5" customHeight="1" x14ac:dyDescent="0.2">
      <c r="A35" s="25" t="s">
        <v>77</v>
      </c>
      <c r="B35" s="26">
        <v>21003</v>
      </c>
      <c r="C35" s="21">
        <v>252.5</v>
      </c>
      <c r="D35" s="21">
        <v>0</v>
      </c>
      <c r="E35" s="27">
        <v>0.5</v>
      </c>
      <c r="F35" s="27">
        <f t="shared" si="0"/>
        <v>12.393750000000001</v>
      </c>
      <c r="G35" s="27">
        <f t="shared" si="1"/>
        <v>20.373171961674231</v>
      </c>
      <c r="H35" s="27">
        <f t="shared" si="2"/>
        <v>4.0342914775592535E-2</v>
      </c>
      <c r="I35" s="27">
        <f t="shared" si="3"/>
        <v>20.413514876449824</v>
      </c>
      <c r="J35" s="28">
        <f t="shared" si="4"/>
        <v>76960.432499999995</v>
      </c>
      <c r="K35" s="28">
        <f t="shared" si="5"/>
        <v>1571032.9337367625</v>
      </c>
      <c r="L35" s="28">
        <f t="shared" si="6"/>
        <v>609246.57170311641</v>
      </c>
      <c r="M35" s="28">
        <v>0</v>
      </c>
      <c r="N35" s="28">
        <f t="shared" si="7"/>
        <v>2180279.5054398789</v>
      </c>
      <c r="O35" s="28">
        <v>0</v>
      </c>
      <c r="P35" s="28">
        <f t="shared" si="8"/>
        <v>2180279.5054398789</v>
      </c>
      <c r="R35" s="24"/>
    </row>
    <row r="36" spans="1:18" ht="13.5" customHeight="1" x14ac:dyDescent="0.2">
      <c r="A36" s="25" t="s">
        <v>66</v>
      </c>
      <c r="B36" s="26">
        <v>16001</v>
      </c>
      <c r="C36" s="21">
        <v>910.87</v>
      </c>
      <c r="D36" s="21">
        <v>0.8</v>
      </c>
      <c r="E36" s="27">
        <v>0.75</v>
      </c>
      <c r="F36" s="27">
        <f t="shared" si="0"/>
        <v>15</v>
      </c>
      <c r="G36" s="27">
        <f t="shared" si="1"/>
        <v>60.777999999999999</v>
      </c>
      <c r="H36" s="27">
        <f t="shared" si="2"/>
        <v>0.05</v>
      </c>
      <c r="I36" s="27">
        <f t="shared" si="3"/>
        <v>60.827999999999996</v>
      </c>
      <c r="J36" s="28">
        <f t="shared" si="4"/>
        <v>76960.432499999995</v>
      </c>
      <c r="K36" s="28">
        <f t="shared" si="5"/>
        <v>4681349.1881099995</v>
      </c>
      <c r="L36" s="28">
        <f t="shared" si="6"/>
        <v>1815427.2151490578</v>
      </c>
      <c r="M36" s="28">
        <v>0</v>
      </c>
      <c r="N36" s="28">
        <f t="shared" si="7"/>
        <v>6496776.4032590576</v>
      </c>
      <c r="O36" s="28">
        <v>0</v>
      </c>
      <c r="P36" s="28">
        <f t="shared" si="8"/>
        <v>6496776.4032590576</v>
      </c>
      <c r="R36" s="24"/>
    </row>
    <row r="37" spans="1:18" ht="13.5" customHeight="1" x14ac:dyDescent="0.2">
      <c r="A37" s="25" t="s">
        <v>170</v>
      </c>
      <c r="B37" s="26">
        <v>61008</v>
      </c>
      <c r="C37" s="21">
        <v>1386.66</v>
      </c>
      <c r="D37" s="21">
        <v>0</v>
      </c>
      <c r="E37" s="27">
        <v>10.5</v>
      </c>
      <c r="F37" s="27">
        <f t="shared" si="0"/>
        <v>15</v>
      </c>
      <c r="G37" s="27">
        <f t="shared" si="1"/>
        <v>92.444000000000003</v>
      </c>
      <c r="H37" s="27">
        <f t="shared" si="2"/>
        <v>0.7</v>
      </c>
      <c r="I37" s="27">
        <f t="shared" si="3"/>
        <v>93.144000000000005</v>
      </c>
      <c r="J37" s="28">
        <f t="shared" si="4"/>
        <v>76960.432499999995</v>
      </c>
      <c r="K37" s="28">
        <f t="shared" si="5"/>
        <v>7168402.5247799996</v>
      </c>
      <c r="L37" s="28">
        <f t="shared" si="6"/>
        <v>2779906.4991096836</v>
      </c>
      <c r="M37" s="28">
        <v>0</v>
      </c>
      <c r="N37" s="28">
        <f t="shared" si="7"/>
        <v>9948309.0238896832</v>
      </c>
      <c r="O37" s="28">
        <v>0</v>
      </c>
      <c r="P37" s="28">
        <f t="shared" si="8"/>
        <v>9948309.0238896832</v>
      </c>
      <c r="R37" s="24"/>
    </row>
    <row r="38" spans="1:18" ht="13.5" customHeight="1" x14ac:dyDescent="0.2">
      <c r="A38" s="25" t="s">
        <v>108</v>
      </c>
      <c r="B38" s="26">
        <v>38002</v>
      </c>
      <c r="C38" s="21">
        <v>337</v>
      </c>
      <c r="D38" s="21">
        <v>0</v>
      </c>
      <c r="E38" s="27">
        <v>0.75</v>
      </c>
      <c r="F38" s="27">
        <f t="shared" ref="F38:F69" si="9">IF((C38+D38)&lt;200,12,IF((C38+D38)&gt;600,15,((C38+D38)*0.0075)+10.5))</f>
        <v>13.0275</v>
      </c>
      <c r="G38" s="27">
        <f t="shared" ref="G38:G69" si="10">(C38+D38)/F38</f>
        <v>25.868355402034158</v>
      </c>
      <c r="H38" s="27">
        <f t="shared" ref="H38:H69" si="11">E38/F38</f>
        <v>5.7570523891767415E-2</v>
      </c>
      <c r="I38" s="27">
        <f t="shared" ref="I38:I69" si="12">G38+H38</f>
        <v>25.925925925925924</v>
      </c>
      <c r="J38" s="28">
        <f t="shared" ref="J38:J69" si="13">$J$4*1.29</f>
        <v>76960.432499999995</v>
      </c>
      <c r="K38" s="28">
        <f t="shared" ref="K38:K69" si="14">I38*J38</f>
        <v>1995270.472222222</v>
      </c>
      <c r="L38" s="28">
        <f t="shared" ref="L38:L69" si="15">K38*0.3878</f>
        <v>773765.88912777766</v>
      </c>
      <c r="M38" s="28">
        <v>0</v>
      </c>
      <c r="N38" s="28">
        <f t="shared" ref="N38:N69" si="16">K38+L38+M38</f>
        <v>2769036.3613499999</v>
      </c>
      <c r="O38" s="28">
        <v>0</v>
      </c>
      <c r="P38" s="28">
        <f t="shared" ref="P38:P69" si="17">IF(O38=0,N38,O38)</f>
        <v>2769036.3613499999</v>
      </c>
      <c r="R38" s="24"/>
    </row>
    <row r="39" spans="1:18" ht="13.5" customHeight="1" x14ac:dyDescent="0.2">
      <c r="A39" s="25" t="s">
        <v>133</v>
      </c>
      <c r="B39" s="26">
        <v>49003</v>
      </c>
      <c r="C39" s="21">
        <v>981.94</v>
      </c>
      <c r="D39" s="21">
        <v>0</v>
      </c>
      <c r="E39" s="27">
        <v>3</v>
      </c>
      <c r="F39" s="27">
        <f t="shared" si="9"/>
        <v>15</v>
      </c>
      <c r="G39" s="27">
        <f t="shared" si="10"/>
        <v>65.462666666666664</v>
      </c>
      <c r="H39" s="27">
        <f t="shared" si="11"/>
        <v>0.2</v>
      </c>
      <c r="I39" s="27">
        <f t="shared" si="12"/>
        <v>65.662666666666667</v>
      </c>
      <c r="J39" s="28">
        <f t="shared" si="13"/>
        <v>76960.432499999995</v>
      </c>
      <c r="K39" s="28">
        <f t="shared" si="14"/>
        <v>5053427.2257699994</v>
      </c>
      <c r="L39" s="28">
        <f t="shared" si="15"/>
        <v>1959719.0781536056</v>
      </c>
      <c r="M39" s="28">
        <v>0</v>
      </c>
      <c r="N39" s="28">
        <f t="shared" si="16"/>
        <v>7013146.303923605</v>
      </c>
      <c r="O39" s="28">
        <v>0</v>
      </c>
      <c r="P39" s="28">
        <f t="shared" si="17"/>
        <v>7013146.303923605</v>
      </c>
      <c r="R39" s="24"/>
    </row>
    <row r="40" spans="1:18" ht="13.5" customHeight="1" x14ac:dyDescent="0.2">
      <c r="A40" s="25" t="s">
        <v>42</v>
      </c>
      <c r="B40" s="26">
        <v>5006</v>
      </c>
      <c r="C40" s="21">
        <v>400</v>
      </c>
      <c r="D40" s="21">
        <v>0</v>
      </c>
      <c r="E40" s="27">
        <v>7.5</v>
      </c>
      <c r="F40" s="27">
        <f t="shared" si="9"/>
        <v>13.5</v>
      </c>
      <c r="G40" s="27">
        <f t="shared" si="10"/>
        <v>29.62962962962963</v>
      </c>
      <c r="H40" s="27">
        <f t="shared" si="11"/>
        <v>0.55555555555555558</v>
      </c>
      <c r="I40" s="27">
        <f t="shared" si="12"/>
        <v>30.185185185185187</v>
      </c>
      <c r="J40" s="28">
        <f t="shared" si="13"/>
        <v>76960.432499999995</v>
      </c>
      <c r="K40" s="28">
        <f t="shared" si="14"/>
        <v>2323064.9069444444</v>
      </c>
      <c r="L40" s="28">
        <f t="shared" si="15"/>
        <v>900884.57091305545</v>
      </c>
      <c r="M40" s="28">
        <v>0</v>
      </c>
      <c r="N40" s="28">
        <f t="shared" si="16"/>
        <v>3223949.4778574998</v>
      </c>
      <c r="O40" s="28">
        <v>0</v>
      </c>
      <c r="P40" s="28">
        <f t="shared" si="17"/>
        <v>3223949.4778574998</v>
      </c>
      <c r="R40" s="24"/>
    </row>
    <row r="41" spans="1:18" ht="13.5" customHeight="1" x14ac:dyDescent="0.2">
      <c r="A41" s="25" t="s">
        <v>73</v>
      </c>
      <c r="B41" s="26">
        <v>19004</v>
      </c>
      <c r="C41" s="21">
        <v>512</v>
      </c>
      <c r="D41" s="21">
        <v>0.30000000000000004</v>
      </c>
      <c r="E41" s="27">
        <v>0</v>
      </c>
      <c r="F41" s="27">
        <f t="shared" si="9"/>
        <v>14.34225</v>
      </c>
      <c r="G41" s="27">
        <f t="shared" si="10"/>
        <v>35.71963952657358</v>
      </c>
      <c r="H41" s="27">
        <f t="shared" si="11"/>
        <v>0</v>
      </c>
      <c r="I41" s="27">
        <f t="shared" si="12"/>
        <v>35.71963952657358</v>
      </c>
      <c r="J41" s="28">
        <f t="shared" si="13"/>
        <v>76960.432499999995</v>
      </c>
      <c r="K41" s="28">
        <f t="shared" si="14"/>
        <v>2748998.9067091979</v>
      </c>
      <c r="L41" s="28">
        <f t="shared" si="15"/>
        <v>1066061.7760218268</v>
      </c>
      <c r="M41" s="28">
        <v>0</v>
      </c>
      <c r="N41" s="28">
        <f t="shared" si="16"/>
        <v>3815060.6827310249</v>
      </c>
      <c r="O41" s="28">
        <v>0</v>
      </c>
      <c r="P41" s="28">
        <f t="shared" si="17"/>
        <v>3815060.6827310249</v>
      </c>
      <c r="R41" s="24"/>
    </row>
    <row r="42" spans="1:18" ht="13.5" customHeight="1" x14ac:dyDescent="0.2">
      <c r="A42" s="25" t="s">
        <v>155</v>
      </c>
      <c r="B42" s="26">
        <v>56002</v>
      </c>
      <c r="C42" s="21">
        <v>140</v>
      </c>
      <c r="D42" s="21">
        <v>0</v>
      </c>
      <c r="E42" s="27">
        <v>4.5</v>
      </c>
      <c r="F42" s="27">
        <f t="shared" si="9"/>
        <v>12</v>
      </c>
      <c r="G42" s="27">
        <f t="shared" si="10"/>
        <v>11.666666666666666</v>
      </c>
      <c r="H42" s="27">
        <f t="shared" si="11"/>
        <v>0.375</v>
      </c>
      <c r="I42" s="27">
        <f t="shared" si="12"/>
        <v>12.041666666666666</v>
      </c>
      <c r="J42" s="28">
        <f t="shared" si="13"/>
        <v>76960.432499999995</v>
      </c>
      <c r="K42" s="28">
        <f t="shared" si="14"/>
        <v>926731.87468749995</v>
      </c>
      <c r="L42" s="28">
        <f t="shared" si="15"/>
        <v>359386.62100381247</v>
      </c>
      <c r="M42" s="28">
        <v>0</v>
      </c>
      <c r="N42" s="28">
        <f t="shared" si="16"/>
        <v>1286118.4956913125</v>
      </c>
      <c r="O42" s="28">
        <v>0</v>
      </c>
      <c r="P42" s="28">
        <f t="shared" si="17"/>
        <v>1286118.4956913125</v>
      </c>
      <c r="R42" s="24"/>
    </row>
    <row r="43" spans="1:18" ht="13.5" customHeight="1" x14ac:dyDescent="0.2">
      <c r="A43" s="25" t="s">
        <v>140</v>
      </c>
      <c r="B43" s="26">
        <v>51001</v>
      </c>
      <c r="C43" s="21">
        <v>2758.28</v>
      </c>
      <c r="D43" s="21">
        <v>0.1</v>
      </c>
      <c r="E43" s="27">
        <v>1.75</v>
      </c>
      <c r="F43" s="27">
        <f t="shared" si="9"/>
        <v>15</v>
      </c>
      <c r="G43" s="27">
        <f t="shared" si="10"/>
        <v>183.892</v>
      </c>
      <c r="H43" s="27">
        <f t="shared" si="11"/>
        <v>0.11666666666666667</v>
      </c>
      <c r="I43" s="27">
        <f t="shared" si="12"/>
        <v>184.00866666666667</v>
      </c>
      <c r="J43" s="28">
        <f t="shared" si="13"/>
        <v>76960.432499999995</v>
      </c>
      <c r="K43" s="28">
        <f t="shared" si="14"/>
        <v>14161386.570414999</v>
      </c>
      <c r="L43" s="28">
        <f t="shared" si="15"/>
        <v>5491785.7120069368</v>
      </c>
      <c r="M43" s="28">
        <v>0</v>
      </c>
      <c r="N43" s="28">
        <f t="shared" si="16"/>
        <v>19653172.282421935</v>
      </c>
      <c r="O43" s="28">
        <v>0</v>
      </c>
      <c r="P43" s="28">
        <f t="shared" si="17"/>
        <v>19653172.282421935</v>
      </c>
      <c r="R43" s="24"/>
    </row>
    <row r="44" spans="1:18" ht="13.5" customHeight="1" x14ac:dyDescent="0.2">
      <c r="A44" s="25" t="s">
        <v>175</v>
      </c>
      <c r="B44" s="26">
        <v>64002</v>
      </c>
      <c r="C44" s="21">
        <v>364.87</v>
      </c>
      <c r="D44" s="21">
        <v>0</v>
      </c>
      <c r="E44" s="27">
        <v>0</v>
      </c>
      <c r="F44" s="27">
        <f t="shared" si="9"/>
        <v>13.236525</v>
      </c>
      <c r="G44" s="27">
        <f t="shared" si="10"/>
        <v>27.565391974101964</v>
      </c>
      <c r="H44" s="27">
        <f t="shared" si="11"/>
        <v>0</v>
      </c>
      <c r="I44" s="27">
        <f t="shared" si="12"/>
        <v>27.565391974101964</v>
      </c>
      <c r="J44" s="28">
        <f t="shared" si="13"/>
        <v>76960.432499999995</v>
      </c>
      <c r="K44" s="28">
        <f t="shared" si="14"/>
        <v>2121444.4883589158</v>
      </c>
      <c r="L44" s="28">
        <f t="shared" si="15"/>
        <v>822696.17258558748</v>
      </c>
      <c r="M44" s="28">
        <v>0</v>
      </c>
      <c r="N44" s="28">
        <f t="shared" si="16"/>
        <v>2944140.6609445033</v>
      </c>
      <c r="O44" s="28">
        <v>0</v>
      </c>
      <c r="P44" s="28">
        <f t="shared" si="17"/>
        <v>2944140.6609445033</v>
      </c>
      <c r="R44" s="24"/>
    </row>
    <row r="45" spans="1:18" ht="13.5" customHeight="1" x14ac:dyDescent="0.2">
      <c r="A45" s="25" t="s">
        <v>74</v>
      </c>
      <c r="B45" s="26">
        <v>20001</v>
      </c>
      <c r="C45" s="21">
        <v>385</v>
      </c>
      <c r="D45" s="21">
        <v>0</v>
      </c>
      <c r="E45" s="27">
        <v>0</v>
      </c>
      <c r="F45" s="27">
        <f t="shared" si="9"/>
        <v>13.387499999999999</v>
      </c>
      <c r="G45" s="27">
        <f t="shared" si="10"/>
        <v>28.758169934640524</v>
      </c>
      <c r="H45" s="27">
        <f t="shared" si="11"/>
        <v>0</v>
      </c>
      <c r="I45" s="27">
        <f t="shared" si="12"/>
        <v>28.758169934640524</v>
      </c>
      <c r="J45" s="28">
        <f t="shared" si="13"/>
        <v>76960.432499999995</v>
      </c>
      <c r="K45" s="28">
        <f t="shared" si="14"/>
        <v>2213241.1960784313</v>
      </c>
      <c r="L45" s="28">
        <f t="shared" si="15"/>
        <v>858294.93583921564</v>
      </c>
      <c r="M45" s="28">
        <v>0</v>
      </c>
      <c r="N45" s="28">
        <f t="shared" si="16"/>
        <v>3071536.1319176471</v>
      </c>
      <c r="O45" s="28">
        <v>0</v>
      </c>
      <c r="P45" s="28">
        <f t="shared" si="17"/>
        <v>3071536.1319176471</v>
      </c>
      <c r="R45" s="24"/>
    </row>
    <row r="46" spans="1:18" ht="13.5" customHeight="1" x14ac:dyDescent="0.2">
      <c r="A46" s="25" t="s">
        <v>81</v>
      </c>
      <c r="B46" s="26">
        <v>23001</v>
      </c>
      <c r="C46" s="21">
        <v>122</v>
      </c>
      <c r="D46" s="21">
        <v>0</v>
      </c>
      <c r="E46" s="27">
        <v>0</v>
      </c>
      <c r="F46" s="27">
        <f t="shared" si="9"/>
        <v>12</v>
      </c>
      <c r="G46" s="27">
        <f t="shared" si="10"/>
        <v>10.166666666666666</v>
      </c>
      <c r="H46" s="27">
        <f t="shared" si="11"/>
        <v>0</v>
      </c>
      <c r="I46" s="27">
        <f t="shared" si="12"/>
        <v>10.166666666666666</v>
      </c>
      <c r="J46" s="28">
        <f t="shared" si="13"/>
        <v>76960.432499999995</v>
      </c>
      <c r="K46" s="28">
        <f t="shared" si="14"/>
        <v>782431.06374999986</v>
      </c>
      <c r="L46" s="28">
        <f t="shared" si="15"/>
        <v>303426.76652224991</v>
      </c>
      <c r="M46" s="28">
        <v>0</v>
      </c>
      <c r="N46" s="28">
        <f t="shared" si="16"/>
        <v>1085857.8302722499</v>
      </c>
      <c r="O46" s="28">
        <v>0</v>
      </c>
      <c r="P46" s="28">
        <f t="shared" si="17"/>
        <v>1085857.8302722499</v>
      </c>
      <c r="R46" s="24"/>
    </row>
    <row r="47" spans="1:18" ht="13.5" customHeight="1" x14ac:dyDescent="0.2">
      <c r="A47" s="25" t="s">
        <v>79</v>
      </c>
      <c r="B47" s="26">
        <v>22005</v>
      </c>
      <c r="C47" s="21">
        <v>132</v>
      </c>
      <c r="D47" s="21">
        <v>0</v>
      </c>
      <c r="E47" s="27">
        <v>0.5</v>
      </c>
      <c r="F47" s="27">
        <f t="shared" si="9"/>
        <v>12</v>
      </c>
      <c r="G47" s="27">
        <f t="shared" si="10"/>
        <v>11</v>
      </c>
      <c r="H47" s="27">
        <f t="shared" si="11"/>
        <v>4.1666666666666664E-2</v>
      </c>
      <c r="I47" s="27">
        <f t="shared" si="12"/>
        <v>11.041666666666666</v>
      </c>
      <c r="J47" s="28">
        <f t="shared" si="13"/>
        <v>76960.432499999995</v>
      </c>
      <c r="K47" s="28">
        <f t="shared" si="14"/>
        <v>849771.44218749995</v>
      </c>
      <c r="L47" s="28">
        <f t="shared" si="15"/>
        <v>329541.36528031249</v>
      </c>
      <c r="M47" s="28">
        <v>0</v>
      </c>
      <c r="N47" s="28">
        <f t="shared" si="16"/>
        <v>1179312.8074678124</v>
      </c>
      <c r="O47" s="28">
        <v>0</v>
      </c>
      <c r="P47" s="28">
        <f t="shared" si="17"/>
        <v>1179312.8074678124</v>
      </c>
      <c r="R47" s="24"/>
    </row>
    <row r="48" spans="1:18" ht="13.5" customHeight="1" x14ac:dyDescent="0.2">
      <c r="A48" s="25" t="s">
        <v>67</v>
      </c>
      <c r="B48" s="26">
        <v>16002</v>
      </c>
      <c r="C48" s="21">
        <v>15.71</v>
      </c>
      <c r="D48" s="21">
        <v>0</v>
      </c>
      <c r="E48" s="27">
        <v>0</v>
      </c>
      <c r="F48" s="27">
        <f t="shared" si="9"/>
        <v>12</v>
      </c>
      <c r="G48" s="27">
        <f t="shared" si="10"/>
        <v>1.3091666666666668</v>
      </c>
      <c r="H48" s="27">
        <f t="shared" si="11"/>
        <v>0</v>
      </c>
      <c r="I48" s="27">
        <f t="shared" si="12"/>
        <v>1.3091666666666668</v>
      </c>
      <c r="J48" s="28">
        <f t="shared" si="13"/>
        <v>76960.432499999995</v>
      </c>
      <c r="K48" s="28">
        <f t="shared" si="14"/>
        <v>100754.03288125001</v>
      </c>
      <c r="L48" s="28">
        <f t="shared" si="15"/>
        <v>39072.413951348753</v>
      </c>
      <c r="M48" s="28">
        <v>0</v>
      </c>
      <c r="N48" s="28">
        <f t="shared" si="16"/>
        <v>139826.44683259877</v>
      </c>
      <c r="O48" s="28">
        <v>0</v>
      </c>
      <c r="P48" s="28">
        <f t="shared" si="17"/>
        <v>139826.44683259877</v>
      </c>
      <c r="R48" s="24"/>
    </row>
    <row r="49" spans="1:18" ht="13.5" customHeight="1" x14ac:dyDescent="0.2">
      <c r="A49" s="25" t="s">
        <v>169</v>
      </c>
      <c r="B49" s="26">
        <v>61007</v>
      </c>
      <c r="C49" s="21">
        <v>687</v>
      </c>
      <c r="D49" s="21">
        <v>0.1</v>
      </c>
      <c r="E49" s="27">
        <v>0.5</v>
      </c>
      <c r="F49" s="27">
        <f t="shared" si="9"/>
        <v>15</v>
      </c>
      <c r="G49" s="27">
        <f t="shared" si="10"/>
        <v>45.806666666666665</v>
      </c>
      <c r="H49" s="27">
        <f t="shared" si="11"/>
        <v>3.3333333333333333E-2</v>
      </c>
      <c r="I49" s="27">
        <f t="shared" si="12"/>
        <v>45.839999999999996</v>
      </c>
      <c r="J49" s="28">
        <f t="shared" si="13"/>
        <v>76960.432499999995</v>
      </c>
      <c r="K49" s="28">
        <f t="shared" si="14"/>
        <v>3527866.2257999997</v>
      </c>
      <c r="L49" s="28">
        <f t="shared" si="15"/>
        <v>1368106.5223652397</v>
      </c>
      <c r="M49" s="28">
        <v>0</v>
      </c>
      <c r="N49" s="28">
        <f t="shared" si="16"/>
        <v>4895972.7481652396</v>
      </c>
      <c r="O49" s="28">
        <v>0</v>
      </c>
      <c r="P49" s="28">
        <f t="shared" si="17"/>
        <v>4895972.7481652396</v>
      </c>
      <c r="R49" s="24"/>
    </row>
    <row r="50" spans="1:18" ht="13.5" customHeight="1" x14ac:dyDescent="0.2">
      <c r="A50" s="25" t="s">
        <v>40</v>
      </c>
      <c r="B50" s="26">
        <v>5003</v>
      </c>
      <c r="C50" s="21">
        <v>363.15</v>
      </c>
      <c r="D50" s="21">
        <v>0.30000000000000004</v>
      </c>
      <c r="E50" s="27">
        <v>13.75</v>
      </c>
      <c r="F50" s="27">
        <f t="shared" si="9"/>
        <v>13.225875</v>
      </c>
      <c r="G50" s="27">
        <f t="shared" si="10"/>
        <v>27.480223425671269</v>
      </c>
      <c r="H50" s="27">
        <f t="shared" si="11"/>
        <v>1.039628758021681</v>
      </c>
      <c r="I50" s="27">
        <f t="shared" si="12"/>
        <v>28.519852183692951</v>
      </c>
      <c r="J50" s="28">
        <f t="shared" si="13"/>
        <v>76960.432499999995</v>
      </c>
      <c r="K50" s="28">
        <f t="shared" si="14"/>
        <v>2194900.158893079</v>
      </c>
      <c r="L50" s="28">
        <f t="shared" si="15"/>
        <v>851182.28161873599</v>
      </c>
      <c r="M50" s="28">
        <v>0</v>
      </c>
      <c r="N50" s="28">
        <f t="shared" si="16"/>
        <v>3046082.4405118152</v>
      </c>
      <c r="O50" s="28">
        <v>0</v>
      </c>
      <c r="P50" s="28">
        <f t="shared" si="17"/>
        <v>3046082.4405118152</v>
      </c>
      <c r="R50" s="24"/>
    </row>
    <row r="51" spans="1:18" ht="13.5" customHeight="1" x14ac:dyDescent="0.2">
      <c r="A51" s="25" t="s">
        <v>92</v>
      </c>
      <c r="B51" s="26">
        <v>28002</v>
      </c>
      <c r="C51" s="21">
        <v>262.57</v>
      </c>
      <c r="D51" s="21">
        <v>0</v>
      </c>
      <c r="E51" s="27">
        <v>2.25</v>
      </c>
      <c r="F51" s="27">
        <f t="shared" si="9"/>
        <v>12.469275</v>
      </c>
      <c r="G51" s="27">
        <f t="shared" si="10"/>
        <v>21.057358988393471</v>
      </c>
      <c r="H51" s="27">
        <f t="shared" si="11"/>
        <v>0.18044353019722478</v>
      </c>
      <c r="I51" s="27">
        <f t="shared" si="12"/>
        <v>21.237802518590694</v>
      </c>
      <c r="J51" s="28">
        <f t="shared" si="13"/>
        <v>76960.432499999995</v>
      </c>
      <c r="K51" s="28">
        <f t="shared" si="14"/>
        <v>1634470.4671803289</v>
      </c>
      <c r="L51" s="28">
        <f t="shared" si="15"/>
        <v>633847.64717253146</v>
      </c>
      <c r="M51" s="28">
        <v>0</v>
      </c>
      <c r="N51" s="28">
        <f t="shared" si="16"/>
        <v>2268318.1143528605</v>
      </c>
      <c r="O51" s="28">
        <v>0</v>
      </c>
      <c r="P51" s="28">
        <f t="shared" si="17"/>
        <v>2268318.1143528605</v>
      </c>
      <c r="R51" s="24"/>
    </row>
    <row r="52" spans="1:18" ht="13.5" customHeight="1" x14ac:dyDescent="0.2">
      <c r="A52" s="25" t="s">
        <v>68</v>
      </c>
      <c r="B52" s="26">
        <v>17001</v>
      </c>
      <c r="C52" s="21">
        <v>279</v>
      </c>
      <c r="D52" s="21">
        <v>0</v>
      </c>
      <c r="E52" s="27">
        <v>0.25</v>
      </c>
      <c r="F52" s="27">
        <f t="shared" si="9"/>
        <v>12.592499999999999</v>
      </c>
      <c r="G52" s="27">
        <f t="shared" si="10"/>
        <v>22.156045265038713</v>
      </c>
      <c r="H52" s="27">
        <f t="shared" si="11"/>
        <v>1.9853087155052612E-2</v>
      </c>
      <c r="I52" s="27">
        <f t="shared" si="12"/>
        <v>22.175898352193766</v>
      </c>
      <c r="J52" s="28">
        <f t="shared" si="13"/>
        <v>76960.432499999995</v>
      </c>
      <c r="K52" s="28">
        <f t="shared" si="14"/>
        <v>1706666.7282608694</v>
      </c>
      <c r="L52" s="28">
        <f t="shared" si="15"/>
        <v>661845.35721956508</v>
      </c>
      <c r="M52" s="28">
        <v>0</v>
      </c>
      <c r="N52" s="28">
        <f t="shared" si="16"/>
        <v>2368512.0854804344</v>
      </c>
      <c r="O52" s="28">
        <v>0</v>
      </c>
      <c r="P52" s="28">
        <f t="shared" si="17"/>
        <v>2368512.0854804344</v>
      </c>
      <c r="R52" s="24"/>
    </row>
    <row r="53" spans="1:18" ht="13.5" customHeight="1" x14ac:dyDescent="0.2">
      <c r="A53" s="25" t="s">
        <v>123</v>
      </c>
      <c r="B53" s="26">
        <v>44001</v>
      </c>
      <c r="C53" s="21">
        <v>158</v>
      </c>
      <c r="D53" s="21">
        <v>0.1</v>
      </c>
      <c r="E53" s="27">
        <v>0</v>
      </c>
      <c r="F53" s="27">
        <f t="shared" si="9"/>
        <v>12</v>
      </c>
      <c r="G53" s="27">
        <f t="shared" si="10"/>
        <v>13.174999999999999</v>
      </c>
      <c r="H53" s="27">
        <f t="shared" si="11"/>
        <v>0</v>
      </c>
      <c r="I53" s="27">
        <f t="shared" si="12"/>
        <v>13.174999999999999</v>
      </c>
      <c r="J53" s="28">
        <f t="shared" si="13"/>
        <v>76960.432499999995</v>
      </c>
      <c r="K53" s="28">
        <f t="shared" si="14"/>
        <v>1013953.6981874999</v>
      </c>
      <c r="L53" s="28">
        <f t="shared" si="15"/>
        <v>393211.24415711244</v>
      </c>
      <c r="M53" s="28">
        <v>0</v>
      </c>
      <c r="N53" s="28">
        <f t="shared" si="16"/>
        <v>1407164.9423446124</v>
      </c>
      <c r="O53" s="28">
        <v>0</v>
      </c>
      <c r="P53" s="28">
        <f t="shared" si="17"/>
        <v>1407164.9423446124</v>
      </c>
      <c r="R53" s="24"/>
    </row>
    <row r="54" spans="1:18" ht="13.5" customHeight="1" x14ac:dyDescent="0.2">
      <c r="A54" s="25" t="s">
        <v>128</v>
      </c>
      <c r="B54" s="26">
        <v>46002</v>
      </c>
      <c r="C54" s="21">
        <v>185</v>
      </c>
      <c r="D54" s="21">
        <v>0</v>
      </c>
      <c r="E54" s="27">
        <v>0</v>
      </c>
      <c r="F54" s="27">
        <f t="shared" si="9"/>
        <v>12</v>
      </c>
      <c r="G54" s="27">
        <f t="shared" si="10"/>
        <v>15.416666666666666</v>
      </c>
      <c r="H54" s="27">
        <f t="shared" si="11"/>
        <v>0</v>
      </c>
      <c r="I54" s="27">
        <f t="shared" si="12"/>
        <v>15.416666666666666</v>
      </c>
      <c r="J54" s="28">
        <f t="shared" si="13"/>
        <v>76960.432499999995</v>
      </c>
      <c r="K54" s="28">
        <f t="shared" si="14"/>
        <v>1186473.3343749999</v>
      </c>
      <c r="L54" s="28">
        <f t="shared" si="15"/>
        <v>460114.35907062492</v>
      </c>
      <c r="M54" s="28">
        <v>0</v>
      </c>
      <c r="N54" s="28">
        <f t="shared" si="16"/>
        <v>1646587.6934456248</v>
      </c>
      <c r="O54" s="28">
        <v>0</v>
      </c>
      <c r="P54" s="28">
        <f t="shared" si="17"/>
        <v>1646587.6934456248</v>
      </c>
      <c r="R54" s="24"/>
    </row>
    <row r="55" spans="1:18" ht="13.5" customHeight="1" x14ac:dyDescent="0.2">
      <c r="A55" s="25" t="s">
        <v>84</v>
      </c>
      <c r="B55" s="26">
        <v>24004</v>
      </c>
      <c r="C55" s="21">
        <v>374</v>
      </c>
      <c r="D55" s="21">
        <v>0</v>
      </c>
      <c r="E55" s="27">
        <v>5.75</v>
      </c>
      <c r="F55" s="27">
        <f t="shared" si="9"/>
        <v>13.305</v>
      </c>
      <c r="G55" s="27">
        <f t="shared" si="10"/>
        <v>28.109733183013905</v>
      </c>
      <c r="H55" s="27">
        <f t="shared" si="11"/>
        <v>0.43216835776024054</v>
      </c>
      <c r="I55" s="27">
        <f t="shared" si="12"/>
        <v>28.541901540774145</v>
      </c>
      <c r="J55" s="28">
        <f t="shared" si="13"/>
        <v>76960.432499999995</v>
      </c>
      <c r="K55" s="28">
        <f t="shared" si="14"/>
        <v>2196597.0869503943</v>
      </c>
      <c r="L55" s="28">
        <f t="shared" si="15"/>
        <v>851840.35031936283</v>
      </c>
      <c r="M55" s="28">
        <v>0</v>
      </c>
      <c r="N55" s="28">
        <f t="shared" si="16"/>
        <v>3048437.437269757</v>
      </c>
      <c r="O55" s="28">
        <v>0</v>
      </c>
      <c r="P55" s="28">
        <f t="shared" si="17"/>
        <v>3048437.437269757</v>
      </c>
      <c r="R55" s="24"/>
    </row>
    <row r="56" spans="1:18" ht="13.5" customHeight="1" x14ac:dyDescent="0.2">
      <c r="A56" s="25" t="s">
        <v>138</v>
      </c>
      <c r="B56" s="26">
        <v>50003</v>
      </c>
      <c r="C56" s="21">
        <v>705.28</v>
      </c>
      <c r="D56" s="21">
        <v>0.30000000000000004</v>
      </c>
      <c r="E56" s="27">
        <v>21.5</v>
      </c>
      <c r="F56" s="27">
        <f t="shared" si="9"/>
        <v>15</v>
      </c>
      <c r="G56" s="27">
        <f t="shared" si="10"/>
        <v>47.038666666666664</v>
      </c>
      <c r="H56" s="27">
        <f t="shared" si="11"/>
        <v>1.4333333333333333</v>
      </c>
      <c r="I56" s="27">
        <f t="shared" si="12"/>
        <v>48.471999999999994</v>
      </c>
      <c r="J56" s="28">
        <f t="shared" si="13"/>
        <v>76960.432499999995</v>
      </c>
      <c r="K56" s="28">
        <f t="shared" si="14"/>
        <v>3730426.0841399995</v>
      </c>
      <c r="L56" s="28">
        <f t="shared" si="15"/>
        <v>1446659.2354294916</v>
      </c>
      <c r="M56" s="28">
        <v>0</v>
      </c>
      <c r="N56" s="28">
        <f t="shared" si="16"/>
        <v>5177085.3195694908</v>
      </c>
      <c r="O56" s="28">
        <v>0</v>
      </c>
      <c r="P56" s="28">
        <f t="shared" si="17"/>
        <v>5177085.3195694908</v>
      </c>
      <c r="R56" s="24"/>
    </row>
    <row r="57" spans="1:18" ht="13.5" customHeight="1" x14ac:dyDescent="0.2">
      <c r="A57" s="25" t="s">
        <v>59</v>
      </c>
      <c r="B57" s="26">
        <v>14001</v>
      </c>
      <c r="C57" s="21">
        <v>313.35000000000002</v>
      </c>
      <c r="D57" s="21">
        <v>0</v>
      </c>
      <c r="E57" s="27">
        <v>0</v>
      </c>
      <c r="F57" s="27">
        <f t="shared" si="9"/>
        <v>12.850125</v>
      </c>
      <c r="G57" s="27">
        <f t="shared" si="10"/>
        <v>24.384976799836579</v>
      </c>
      <c r="H57" s="27">
        <f t="shared" si="11"/>
        <v>0</v>
      </c>
      <c r="I57" s="27">
        <f t="shared" si="12"/>
        <v>24.384976799836579</v>
      </c>
      <c r="J57" s="28">
        <f t="shared" si="13"/>
        <v>76960.432499999995</v>
      </c>
      <c r="K57" s="28">
        <f t="shared" si="14"/>
        <v>1876678.3610178889</v>
      </c>
      <c r="L57" s="28">
        <f t="shared" si="15"/>
        <v>727775.86840273731</v>
      </c>
      <c r="M57" s="28">
        <v>0</v>
      </c>
      <c r="N57" s="28">
        <f t="shared" si="16"/>
        <v>2604454.2294206261</v>
      </c>
      <c r="O57" s="28">
        <v>0</v>
      </c>
      <c r="P57" s="28">
        <f t="shared" si="17"/>
        <v>2604454.2294206261</v>
      </c>
      <c r="R57" s="24"/>
    </row>
    <row r="58" spans="1:18" ht="13.5" customHeight="1" x14ac:dyDescent="0.2">
      <c r="A58" s="25" t="s">
        <v>44</v>
      </c>
      <c r="B58" s="26">
        <v>6002</v>
      </c>
      <c r="C58" s="21">
        <v>177.27</v>
      </c>
      <c r="D58" s="21">
        <v>0</v>
      </c>
      <c r="E58" s="27">
        <v>0</v>
      </c>
      <c r="F58" s="27">
        <f t="shared" si="9"/>
        <v>12</v>
      </c>
      <c r="G58" s="27">
        <f t="shared" si="10"/>
        <v>14.772500000000001</v>
      </c>
      <c r="H58" s="27">
        <f t="shared" si="11"/>
        <v>0</v>
      </c>
      <c r="I58" s="27">
        <f t="shared" si="12"/>
        <v>14.772500000000001</v>
      </c>
      <c r="J58" s="28">
        <f t="shared" si="13"/>
        <v>76960.432499999995</v>
      </c>
      <c r="K58" s="28">
        <f t="shared" si="14"/>
        <v>1136897.98910625</v>
      </c>
      <c r="L58" s="28">
        <f t="shared" si="15"/>
        <v>440889.0401754037</v>
      </c>
      <c r="M58" s="28">
        <v>0</v>
      </c>
      <c r="N58" s="28">
        <f t="shared" si="16"/>
        <v>1577787.0292816537</v>
      </c>
      <c r="O58" s="28">
        <v>0</v>
      </c>
      <c r="P58" s="28">
        <f t="shared" si="17"/>
        <v>1577787.0292816537</v>
      </c>
      <c r="R58" s="24"/>
    </row>
    <row r="59" spans="1:18" ht="13.5" customHeight="1" x14ac:dyDescent="0.2">
      <c r="A59" s="25" t="s">
        <v>99</v>
      </c>
      <c r="B59" s="26">
        <v>33001</v>
      </c>
      <c r="C59" s="21">
        <v>421.49</v>
      </c>
      <c r="D59" s="21">
        <v>0.1</v>
      </c>
      <c r="E59" s="27">
        <v>10.75</v>
      </c>
      <c r="F59" s="27">
        <f t="shared" si="9"/>
        <v>13.661925</v>
      </c>
      <c r="G59" s="27">
        <f t="shared" si="10"/>
        <v>30.858755263259024</v>
      </c>
      <c r="H59" s="27">
        <f t="shared" si="11"/>
        <v>0.78685836732378489</v>
      </c>
      <c r="I59" s="27">
        <f t="shared" si="12"/>
        <v>31.645613630582808</v>
      </c>
      <c r="J59" s="28">
        <f t="shared" si="13"/>
        <v>76960.432499999995</v>
      </c>
      <c r="K59" s="28">
        <f t="shared" si="14"/>
        <v>2435460.1117375479</v>
      </c>
      <c r="L59" s="28">
        <f t="shared" si="15"/>
        <v>944471.43133182102</v>
      </c>
      <c r="M59" s="28">
        <v>0</v>
      </c>
      <c r="N59" s="28">
        <f t="shared" si="16"/>
        <v>3379931.5430693692</v>
      </c>
      <c r="O59" s="28">
        <v>0</v>
      </c>
      <c r="P59" s="28">
        <f t="shared" si="17"/>
        <v>3379931.5430693692</v>
      </c>
      <c r="R59" s="24"/>
    </row>
    <row r="60" spans="1:18" ht="13.5" customHeight="1" x14ac:dyDescent="0.2">
      <c r="A60" s="25" t="s">
        <v>134</v>
      </c>
      <c r="B60" s="26">
        <v>49004</v>
      </c>
      <c r="C60" s="21">
        <v>456.44</v>
      </c>
      <c r="D60" s="21">
        <v>0</v>
      </c>
      <c r="E60" s="27">
        <v>0.5</v>
      </c>
      <c r="F60" s="27">
        <f t="shared" si="9"/>
        <v>13.923299999999999</v>
      </c>
      <c r="G60" s="27">
        <f t="shared" si="10"/>
        <v>32.782458181609243</v>
      </c>
      <c r="H60" s="27">
        <f t="shared" si="11"/>
        <v>3.591102683990146E-2</v>
      </c>
      <c r="I60" s="27">
        <f t="shared" si="12"/>
        <v>32.818369208449148</v>
      </c>
      <c r="J60" s="28">
        <f t="shared" si="13"/>
        <v>76960.432499999995</v>
      </c>
      <c r="K60" s="28">
        <f t="shared" si="14"/>
        <v>2525715.8882269291</v>
      </c>
      <c r="L60" s="28">
        <f t="shared" si="15"/>
        <v>979472.62145440304</v>
      </c>
      <c r="M60" s="28">
        <v>0</v>
      </c>
      <c r="N60" s="28">
        <f t="shared" si="16"/>
        <v>3505188.5096813319</v>
      </c>
      <c r="O60" s="28">
        <v>0</v>
      </c>
      <c r="P60" s="28">
        <f t="shared" si="17"/>
        <v>3505188.5096813319</v>
      </c>
      <c r="R60" s="24"/>
    </row>
    <row r="61" spans="1:18" ht="13.5" customHeight="1" x14ac:dyDescent="0.2">
      <c r="A61" s="25" t="s">
        <v>173</v>
      </c>
      <c r="B61" s="26">
        <v>63001</v>
      </c>
      <c r="C61" s="21">
        <v>257</v>
      </c>
      <c r="D61" s="21">
        <v>0</v>
      </c>
      <c r="E61" s="27">
        <v>0.25</v>
      </c>
      <c r="F61" s="27">
        <f t="shared" si="9"/>
        <v>12.4275</v>
      </c>
      <c r="G61" s="27">
        <f t="shared" si="10"/>
        <v>20.679943673305171</v>
      </c>
      <c r="H61" s="27">
        <f t="shared" si="11"/>
        <v>2.0116676725005028E-2</v>
      </c>
      <c r="I61" s="27">
        <f t="shared" si="12"/>
        <v>20.700060350030178</v>
      </c>
      <c r="J61" s="28">
        <f t="shared" si="13"/>
        <v>76960.432499999995</v>
      </c>
      <c r="K61" s="28">
        <f t="shared" si="14"/>
        <v>1593085.5973144239</v>
      </c>
      <c r="L61" s="28">
        <f t="shared" si="15"/>
        <v>617798.59463853354</v>
      </c>
      <c r="M61" s="28">
        <v>0</v>
      </c>
      <c r="N61" s="28">
        <f t="shared" si="16"/>
        <v>2210884.1919529573</v>
      </c>
      <c r="O61" s="28">
        <v>0</v>
      </c>
      <c r="P61" s="28">
        <f t="shared" si="17"/>
        <v>2210884.1919529573</v>
      </c>
      <c r="R61" s="24"/>
    </row>
    <row r="62" spans="1:18" ht="13.5" customHeight="1" x14ac:dyDescent="0.2">
      <c r="A62" s="25" t="s">
        <v>147</v>
      </c>
      <c r="B62" s="26">
        <v>53001</v>
      </c>
      <c r="C62" s="21">
        <v>221</v>
      </c>
      <c r="D62" s="21">
        <v>0</v>
      </c>
      <c r="E62" s="27">
        <v>0.25</v>
      </c>
      <c r="F62" s="27">
        <f t="shared" si="9"/>
        <v>12.157500000000001</v>
      </c>
      <c r="G62" s="27">
        <f t="shared" si="10"/>
        <v>18.178079374871476</v>
      </c>
      <c r="H62" s="27">
        <f t="shared" si="11"/>
        <v>2.0563438206868186E-2</v>
      </c>
      <c r="I62" s="27">
        <f t="shared" si="12"/>
        <v>18.198642813078344</v>
      </c>
      <c r="J62" s="28">
        <f t="shared" si="13"/>
        <v>76960.432499999995</v>
      </c>
      <c r="K62" s="28">
        <f t="shared" si="14"/>
        <v>1400575.4218075259</v>
      </c>
      <c r="L62" s="28">
        <f t="shared" si="15"/>
        <v>543143.14857695857</v>
      </c>
      <c r="M62" s="28">
        <v>0</v>
      </c>
      <c r="N62" s="28">
        <f t="shared" si="16"/>
        <v>1943718.5703844845</v>
      </c>
      <c r="O62" s="28">
        <v>0</v>
      </c>
      <c r="P62" s="28">
        <f t="shared" si="17"/>
        <v>1943718.5703844845</v>
      </c>
      <c r="R62" s="24"/>
    </row>
    <row r="63" spans="1:18" ht="12.75" customHeight="1" x14ac:dyDescent="0.2">
      <c r="A63" s="25" t="s">
        <v>88</v>
      </c>
      <c r="B63" s="26">
        <v>26004</v>
      </c>
      <c r="C63" s="21">
        <v>407.31</v>
      </c>
      <c r="D63" s="21">
        <v>0</v>
      </c>
      <c r="E63" s="27">
        <v>0</v>
      </c>
      <c r="F63" s="27">
        <f t="shared" si="9"/>
        <v>13.554825000000001</v>
      </c>
      <c r="G63" s="27">
        <f t="shared" si="10"/>
        <v>30.04907846467955</v>
      </c>
      <c r="H63" s="27">
        <f t="shared" si="11"/>
        <v>0</v>
      </c>
      <c r="I63" s="27">
        <f t="shared" si="12"/>
        <v>30.04907846467955</v>
      </c>
      <c r="J63" s="28">
        <f t="shared" si="13"/>
        <v>76960.432499999995</v>
      </c>
      <c r="K63" s="28">
        <f t="shared" si="14"/>
        <v>2312590.0748681738</v>
      </c>
      <c r="L63" s="28">
        <f t="shared" si="15"/>
        <v>896822.43103387777</v>
      </c>
      <c r="M63" s="28">
        <v>0</v>
      </c>
      <c r="N63" s="28">
        <f t="shared" si="16"/>
        <v>3209412.5059020515</v>
      </c>
      <c r="O63" s="28">
        <v>0</v>
      </c>
      <c r="P63" s="28">
        <f t="shared" si="17"/>
        <v>3209412.5059020515</v>
      </c>
      <c r="R63" s="24"/>
    </row>
    <row r="64" spans="1:18" ht="13.5" customHeight="1" x14ac:dyDescent="0.2">
      <c r="A64" s="25" t="s">
        <v>46</v>
      </c>
      <c r="B64" s="26">
        <v>6006</v>
      </c>
      <c r="C64" s="21">
        <v>596.47</v>
      </c>
      <c r="D64" s="21">
        <v>0.1</v>
      </c>
      <c r="E64" s="27">
        <v>4</v>
      </c>
      <c r="F64" s="27">
        <f t="shared" si="9"/>
        <v>14.974275</v>
      </c>
      <c r="G64" s="27">
        <f t="shared" si="10"/>
        <v>39.839658347399123</v>
      </c>
      <c r="H64" s="27">
        <f t="shared" si="11"/>
        <v>0.26712478567409775</v>
      </c>
      <c r="I64" s="27">
        <f t="shared" si="12"/>
        <v>40.106783133073222</v>
      </c>
      <c r="J64" s="28">
        <f t="shared" si="13"/>
        <v>76960.432499999995</v>
      </c>
      <c r="K64" s="28">
        <f t="shared" si="14"/>
        <v>3086635.3761050198</v>
      </c>
      <c r="L64" s="28">
        <f t="shared" si="15"/>
        <v>1196997.1988535267</v>
      </c>
      <c r="M64" s="28">
        <v>0</v>
      </c>
      <c r="N64" s="28">
        <f t="shared" si="16"/>
        <v>4283632.5749585461</v>
      </c>
      <c r="O64" s="28">
        <v>0</v>
      </c>
      <c r="P64" s="28">
        <f t="shared" si="17"/>
        <v>4283632.5749585461</v>
      </c>
      <c r="R64" s="24"/>
    </row>
    <row r="65" spans="1:18" ht="13.5" customHeight="1" x14ac:dyDescent="0.2">
      <c r="A65" s="25" t="s">
        <v>90</v>
      </c>
      <c r="B65" s="26">
        <v>27001</v>
      </c>
      <c r="C65" s="21">
        <v>323.81</v>
      </c>
      <c r="D65" s="21">
        <v>0</v>
      </c>
      <c r="E65" s="27">
        <v>0.25</v>
      </c>
      <c r="F65" s="27">
        <f t="shared" si="9"/>
        <v>12.928575</v>
      </c>
      <c r="G65" s="27">
        <f t="shared" si="10"/>
        <v>25.046070429262311</v>
      </c>
      <c r="H65" s="27">
        <f t="shared" si="11"/>
        <v>1.9337011232869825E-2</v>
      </c>
      <c r="I65" s="27">
        <f t="shared" si="12"/>
        <v>25.065407440495182</v>
      </c>
      <c r="J65" s="28">
        <f t="shared" si="13"/>
        <v>76960.432499999995</v>
      </c>
      <c r="K65" s="28">
        <f t="shared" si="14"/>
        <v>1929044.5974092272</v>
      </c>
      <c r="L65" s="28">
        <f t="shared" si="15"/>
        <v>748083.49487529823</v>
      </c>
      <c r="M65" s="28">
        <v>0</v>
      </c>
      <c r="N65" s="28">
        <f t="shared" si="16"/>
        <v>2677128.0922845253</v>
      </c>
      <c r="O65" s="28">
        <v>0</v>
      </c>
      <c r="P65" s="28">
        <f t="shared" si="17"/>
        <v>2677128.0922845253</v>
      </c>
      <c r="R65" s="24"/>
    </row>
    <row r="66" spans="1:18" ht="13.5" customHeight="1" x14ac:dyDescent="0.2">
      <c r="A66" s="25" t="s">
        <v>93</v>
      </c>
      <c r="B66" s="26">
        <v>28003</v>
      </c>
      <c r="C66" s="21">
        <v>841</v>
      </c>
      <c r="D66" s="21">
        <v>0.1</v>
      </c>
      <c r="E66" s="27">
        <v>5.5</v>
      </c>
      <c r="F66" s="27">
        <f t="shared" si="9"/>
        <v>15</v>
      </c>
      <c r="G66" s="27">
        <f t="shared" si="10"/>
        <v>56.073333333333338</v>
      </c>
      <c r="H66" s="27">
        <f t="shared" si="11"/>
        <v>0.36666666666666664</v>
      </c>
      <c r="I66" s="27">
        <f t="shared" si="12"/>
        <v>56.440000000000005</v>
      </c>
      <c r="J66" s="28">
        <f t="shared" si="13"/>
        <v>76960.432499999995</v>
      </c>
      <c r="K66" s="28">
        <f t="shared" si="14"/>
        <v>4343646.8103</v>
      </c>
      <c r="L66" s="28">
        <f t="shared" si="15"/>
        <v>1684466.23303434</v>
      </c>
      <c r="M66" s="28">
        <v>0</v>
      </c>
      <c r="N66" s="28">
        <f t="shared" si="16"/>
        <v>6028113.0433343397</v>
      </c>
      <c r="O66" s="28">
        <v>0</v>
      </c>
      <c r="P66" s="28">
        <f t="shared" si="17"/>
        <v>6028113.0433343397</v>
      </c>
      <c r="R66" s="24"/>
    </row>
    <row r="67" spans="1:18" ht="13.5" customHeight="1" x14ac:dyDescent="0.2">
      <c r="A67" s="25" t="s">
        <v>95</v>
      </c>
      <c r="B67" s="26">
        <v>30001</v>
      </c>
      <c r="C67" s="21">
        <v>377.25</v>
      </c>
      <c r="D67" s="21">
        <v>0</v>
      </c>
      <c r="E67" s="27">
        <v>4.5</v>
      </c>
      <c r="F67" s="27">
        <f t="shared" si="9"/>
        <v>13.329374999999999</v>
      </c>
      <c r="G67" s="27">
        <f t="shared" si="10"/>
        <v>28.302152201434804</v>
      </c>
      <c r="H67" s="27">
        <f t="shared" si="11"/>
        <v>0.33760022506681675</v>
      </c>
      <c r="I67" s="27">
        <f t="shared" si="12"/>
        <v>28.639752426501619</v>
      </c>
      <c r="J67" s="28">
        <f t="shared" si="13"/>
        <v>76960.432499999995</v>
      </c>
      <c r="K67" s="28">
        <f t="shared" si="14"/>
        <v>2204127.733436489</v>
      </c>
      <c r="L67" s="28">
        <f t="shared" si="15"/>
        <v>854760.73502667039</v>
      </c>
      <c r="M67" s="28">
        <v>0</v>
      </c>
      <c r="N67" s="28">
        <f t="shared" si="16"/>
        <v>3058888.4684631592</v>
      </c>
      <c r="O67" s="28">
        <v>0</v>
      </c>
      <c r="P67" s="28">
        <f t="shared" si="17"/>
        <v>3058888.4684631592</v>
      </c>
      <c r="R67" s="24"/>
    </row>
    <row r="68" spans="1:18" ht="13.5" customHeight="1" x14ac:dyDescent="0.2">
      <c r="A68" s="25" t="s">
        <v>97</v>
      </c>
      <c r="B68" s="26">
        <v>31001</v>
      </c>
      <c r="C68" s="21">
        <v>221</v>
      </c>
      <c r="D68" s="21">
        <v>0.4</v>
      </c>
      <c r="E68" s="27">
        <v>0</v>
      </c>
      <c r="F68" s="27">
        <f t="shared" si="9"/>
        <v>12.160500000000001</v>
      </c>
      <c r="G68" s="27">
        <f t="shared" si="10"/>
        <v>18.206488220056741</v>
      </c>
      <c r="H68" s="27">
        <f t="shared" si="11"/>
        <v>0</v>
      </c>
      <c r="I68" s="27">
        <f t="shared" si="12"/>
        <v>18.206488220056741</v>
      </c>
      <c r="J68" s="28">
        <f t="shared" si="13"/>
        <v>76960.432499999995</v>
      </c>
      <c r="K68" s="28">
        <f t="shared" si="14"/>
        <v>1401179.2077217218</v>
      </c>
      <c r="L68" s="28">
        <f t="shared" si="15"/>
        <v>543377.29675448372</v>
      </c>
      <c r="M68" s="28">
        <v>0</v>
      </c>
      <c r="N68" s="28">
        <f t="shared" si="16"/>
        <v>1944556.5044762054</v>
      </c>
      <c r="O68" s="28">
        <v>0</v>
      </c>
      <c r="P68" s="28">
        <f t="shared" si="17"/>
        <v>1944556.5044762054</v>
      </c>
      <c r="R68" s="24"/>
    </row>
    <row r="69" spans="1:18" ht="13.5" customHeight="1" x14ac:dyDescent="0.2">
      <c r="A69" s="25" t="s">
        <v>116</v>
      </c>
      <c r="B69" s="26">
        <v>41002</v>
      </c>
      <c r="C69" s="21">
        <v>6071.99</v>
      </c>
      <c r="D69" s="21">
        <v>0</v>
      </c>
      <c r="E69" s="27">
        <v>29.75</v>
      </c>
      <c r="F69" s="27">
        <f t="shared" si="9"/>
        <v>15</v>
      </c>
      <c r="G69" s="27">
        <f t="shared" si="10"/>
        <v>404.79933333333332</v>
      </c>
      <c r="H69" s="27">
        <f t="shared" si="11"/>
        <v>1.9833333333333334</v>
      </c>
      <c r="I69" s="27">
        <f t="shared" si="12"/>
        <v>406.78266666666667</v>
      </c>
      <c r="J69" s="28">
        <f t="shared" si="13"/>
        <v>76960.432499999995</v>
      </c>
      <c r="K69" s="28">
        <f t="shared" si="14"/>
        <v>31306169.960169997</v>
      </c>
      <c r="L69" s="28">
        <f t="shared" si="15"/>
        <v>12140532.710553924</v>
      </c>
      <c r="M69" s="28">
        <v>0</v>
      </c>
      <c r="N69" s="28">
        <f t="shared" si="16"/>
        <v>43446702.670723923</v>
      </c>
      <c r="O69" s="28">
        <v>0</v>
      </c>
      <c r="P69" s="28">
        <f t="shared" si="17"/>
        <v>43446702.670723923</v>
      </c>
      <c r="R69" s="24"/>
    </row>
    <row r="70" spans="1:18" ht="13.5" customHeight="1" x14ac:dyDescent="0.2">
      <c r="A70" s="25" t="s">
        <v>60</v>
      </c>
      <c r="B70" s="26">
        <v>14002</v>
      </c>
      <c r="C70" s="21">
        <v>190</v>
      </c>
      <c r="D70" s="21">
        <v>0</v>
      </c>
      <c r="E70" s="27">
        <v>0</v>
      </c>
      <c r="F70" s="27">
        <f t="shared" ref="F70:F101" si="18">IF((C70+D70)&lt;200,12,IF((C70+D70)&gt;600,15,((C70+D70)*0.0075)+10.5))</f>
        <v>12</v>
      </c>
      <c r="G70" s="27">
        <f t="shared" ref="G70:G101" si="19">(C70+D70)/F70</f>
        <v>15.833333333333334</v>
      </c>
      <c r="H70" s="27">
        <f t="shared" ref="H70:H101" si="20">E70/F70</f>
        <v>0</v>
      </c>
      <c r="I70" s="27">
        <f t="shared" ref="I70:I101" si="21">G70+H70</f>
        <v>15.833333333333334</v>
      </c>
      <c r="J70" s="28">
        <f t="shared" ref="J70:J101" si="22">$J$4*1.29</f>
        <v>76960.432499999995</v>
      </c>
      <c r="K70" s="28">
        <f t="shared" ref="K70:K101" si="23">I70*J70</f>
        <v>1218540.1812499999</v>
      </c>
      <c r="L70" s="28">
        <f t="shared" ref="L70:L101" si="24">K70*0.3878</f>
        <v>472549.88228874991</v>
      </c>
      <c r="M70" s="28">
        <v>0</v>
      </c>
      <c r="N70" s="28">
        <f t="shared" ref="N70:N101" si="25">K70+L70+M70</f>
        <v>1691090.0635387497</v>
      </c>
      <c r="O70" s="28">
        <v>0</v>
      </c>
      <c r="P70" s="28">
        <f t="shared" ref="P70:P101" si="26">IF(O70=0,N70,O70)</f>
        <v>1691090.0635387497</v>
      </c>
      <c r="R70" s="24"/>
    </row>
    <row r="71" spans="1:18" ht="13.5" customHeight="1" x14ac:dyDescent="0.2">
      <c r="A71" s="25" t="s">
        <v>51</v>
      </c>
      <c r="B71" s="26">
        <v>10001</v>
      </c>
      <c r="C71" s="21">
        <v>138</v>
      </c>
      <c r="D71" s="21">
        <v>0</v>
      </c>
      <c r="E71" s="27">
        <v>0</v>
      </c>
      <c r="F71" s="27">
        <f t="shared" si="18"/>
        <v>12</v>
      </c>
      <c r="G71" s="27">
        <f t="shared" si="19"/>
        <v>11.5</v>
      </c>
      <c r="H71" s="27">
        <f t="shared" si="20"/>
        <v>0</v>
      </c>
      <c r="I71" s="27">
        <f t="shared" si="21"/>
        <v>11.5</v>
      </c>
      <c r="J71" s="28">
        <f t="shared" si="22"/>
        <v>76960.432499999995</v>
      </c>
      <c r="K71" s="28">
        <f t="shared" si="23"/>
        <v>885044.97374999989</v>
      </c>
      <c r="L71" s="28">
        <f t="shared" si="24"/>
        <v>343220.44082024996</v>
      </c>
      <c r="M71" s="28">
        <v>0</v>
      </c>
      <c r="N71" s="28">
        <f t="shared" si="25"/>
        <v>1228265.4145702498</v>
      </c>
      <c r="O71" s="28">
        <v>0</v>
      </c>
      <c r="P71" s="28">
        <f t="shared" si="26"/>
        <v>1228265.4145702498</v>
      </c>
      <c r="R71" s="24"/>
    </row>
    <row r="72" spans="1:18" ht="13.5" customHeight="1" x14ac:dyDescent="0.2">
      <c r="A72" s="25" t="s">
        <v>103</v>
      </c>
      <c r="B72" s="26">
        <v>34002</v>
      </c>
      <c r="C72" s="21">
        <v>231.2</v>
      </c>
      <c r="D72" s="21">
        <v>0</v>
      </c>
      <c r="E72" s="27">
        <v>0</v>
      </c>
      <c r="F72" s="27">
        <f t="shared" si="18"/>
        <v>12.234</v>
      </c>
      <c r="G72" s="27">
        <f t="shared" si="19"/>
        <v>18.898152689226745</v>
      </c>
      <c r="H72" s="27">
        <f t="shared" si="20"/>
        <v>0</v>
      </c>
      <c r="I72" s="27">
        <f t="shared" si="21"/>
        <v>18.898152689226745</v>
      </c>
      <c r="J72" s="28">
        <f t="shared" si="22"/>
        <v>76960.432499999995</v>
      </c>
      <c r="K72" s="28">
        <f t="shared" si="23"/>
        <v>1454410.0044139284</v>
      </c>
      <c r="L72" s="28">
        <f t="shared" si="24"/>
        <v>564020.19971172139</v>
      </c>
      <c r="M72" s="28">
        <v>0</v>
      </c>
      <c r="N72" s="28">
        <f t="shared" si="25"/>
        <v>2018430.2041256498</v>
      </c>
      <c r="O72" s="28">
        <v>0</v>
      </c>
      <c r="P72" s="28">
        <f t="shared" si="26"/>
        <v>2018430.2041256498</v>
      </c>
      <c r="R72" s="24"/>
    </row>
    <row r="73" spans="1:18" ht="13.5" customHeight="1" x14ac:dyDescent="0.2">
      <c r="A73" s="25" t="s">
        <v>141</v>
      </c>
      <c r="B73" s="26">
        <v>51002</v>
      </c>
      <c r="C73" s="21">
        <v>498.4</v>
      </c>
      <c r="D73" s="21">
        <v>0.4</v>
      </c>
      <c r="E73" s="27">
        <v>3.25</v>
      </c>
      <c r="F73" s="27">
        <f t="shared" si="18"/>
        <v>14.241</v>
      </c>
      <c r="G73" s="27">
        <f t="shared" si="19"/>
        <v>35.025630222596725</v>
      </c>
      <c r="H73" s="27">
        <f t="shared" si="20"/>
        <v>0.2282143107927814</v>
      </c>
      <c r="I73" s="27">
        <f t="shared" si="21"/>
        <v>35.253844533389504</v>
      </c>
      <c r="J73" s="28">
        <f t="shared" si="22"/>
        <v>76960.432499999995</v>
      </c>
      <c r="K73" s="28">
        <f t="shared" si="23"/>
        <v>2713151.1225774167</v>
      </c>
      <c r="L73" s="28">
        <f t="shared" si="24"/>
        <v>1052160.0053355221</v>
      </c>
      <c r="M73" s="28">
        <v>0</v>
      </c>
      <c r="N73" s="28">
        <f t="shared" si="25"/>
        <v>3765311.1279129386</v>
      </c>
      <c r="O73" s="28">
        <v>0</v>
      </c>
      <c r="P73" s="28">
        <f t="shared" si="26"/>
        <v>3765311.1279129386</v>
      </c>
      <c r="R73" s="24"/>
    </row>
    <row r="74" spans="1:18" ht="13.5" customHeight="1" x14ac:dyDescent="0.2">
      <c r="A74" s="25" t="s">
        <v>157</v>
      </c>
      <c r="B74" s="26">
        <v>56006</v>
      </c>
      <c r="C74" s="21">
        <v>224</v>
      </c>
      <c r="D74" s="21">
        <v>0.1</v>
      </c>
      <c r="E74" s="27">
        <v>3</v>
      </c>
      <c r="F74" s="27">
        <f t="shared" si="18"/>
        <v>12.18075</v>
      </c>
      <c r="G74" s="27">
        <f t="shared" si="19"/>
        <v>18.397881903823656</v>
      </c>
      <c r="H74" s="27">
        <f t="shared" si="20"/>
        <v>0.24629025306323502</v>
      </c>
      <c r="I74" s="27">
        <f t="shared" si="21"/>
        <v>18.644172156886892</v>
      </c>
      <c r="J74" s="28">
        <f t="shared" si="22"/>
        <v>76960.432499999995</v>
      </c>
      <c r="K74" s="28">
        <f t="shared" si="23"/>
        <v>1434863.552798473</v>
      </c>
      <c r="L74" s="28">
        <f t="shared" si="24"/>
        <v>556440.08577524778</v>
      </c>
      <c r="M74" s="28">
        <v>0</v>
      </c>
      <c r="N74" s="28">
        <f t="shared" si="25"/>
        <v>1991303.6385737208</v>
      </c>
      <c r="O74" s="28">
        <v>0</v>
      </c>
      <c r="P74" s="28">
        <f t="shared" si="26"/>
        <v>1991303.6385737208</v>
      </c>
      <c r="R74" s="24"/>
    </row>
    <row r="75" spans="1:18" ht="13.5" customHeight="1" x14ac:dyDescent="0.2">
      <c r="A75" s="25" t="s">
        <v>82</v>
      </c>
      <c r="B75" s="26">
        <v>23002</v>
      </c>
      <c r="C75" s="21">
        <v>728.8</v>
      </c>
      <c r="D75" s="21">
        <v>0.5</v>
      </c>
      <c r="E75" s="27">
        <v>1</v>
      </c>
      <c r="F75" s="27">
        <f t="shared" si="18"/>
        <v>15</v>
      </c>
      <c r="G75" s="27">
        <f t="shared" si="19"/>
        <v>48.62</v>
      </c>
      <c r="H75" s="27">
        <f t="shared" si="20"/>
        <v>6.6666666666666666E-2</v>
      </c>
      <c r="I75" s="27">
        <f t="shared" si="21"/>
        <v>48.686666666666667</v>
      </c>
      <c r="J75" s="28">
        <f t="shared" si="22"/>
        <v>76960.432499999995</v>
      </c>
      <c r="K75" s="28">
        <f t="shared" si="23"/>
        <v>3746946.9236499998</v>
      </c>
      <c r="L75" s="28">
        <f t="shared" si="24"/>
        <v>1453066.0169914698</v>
      </c>
      <c r="M75" s="28">
        <v>0</v>
      </c>
      <c r="N75" s="28">
        <f t="shared" si="25"/>
        <v>5200012.9406414693</v>
      </c>
      <c r="O75" s="28">
        <v>0</v>
      </c>
      <c r="P75" s="28">
        <f t="shared" si="26"/>
        <v>5200012.9406414693</v>
      </c>
      <c r="R75" s="24"/>
    </row>
    <row r="76" spans="1:18" ht="13.5" customHeight="1" x14ac:dyDescent="0.2">
      <c r="A76" s="25" t="s">
        <v>148</v>
      </c>
      <c r="B76" s="26">
        <v>53002</v>
      </c>
      <c r="C76" s="21">
        <v>105</v>
      </c>
      <c r="D76" s="21">
        <v>0</v>
      </c>
      <c r="E76" s="27">
        <v>0.25</v>
      </c>
      <c r="F76" s="27">
        <f t="shared" si="18"/>
        <v>12</v>
      </c>
      <c r="G76" s="27">
        <f t="shared" si="19"/>
        <v>8.75</v>
      </c>
      <c r="H76" s="27">
        <f t="shared" si="20"/>
        <v>2.0833333333333332E-2</v>
      </c>
      <c r="I76" s="27">
        <f t="shared" si="21"/>
        <v>8.7708333333333339</v>
      </c>
      <c r="J76" s="28">
        <f t="shared" si="22"/>
        <v>76960.432499999995</v>
      </c>
      <c r="K76" s="28">
        <f t="shared" si="23"/>
        <v>675007.12671874999</v>
      </c>
      <c r="L76" s="28">
        <f t="shared" si="24"/>
        <v>261767.76374153123</v>
      </c>
      <c r="M76" s="28">
        <v>0</v>
      </c>
      <c r="N76" s="28">
        <f t="shared" si="25"/>
        <v>936774.89046028117</v>
      </c>
      <c r="O76" s="28">
        <v>720976.359375</v>
      </c>
      <c r="P76" s="28">
        <f t="shared" si="26"/>
        <v>720976.359375</v>
      </c>
      <c r="R76" s="24"/>
    </row>
    <row r="77" spans="1:18" ht="13.5" customHeight="1" x14ac:dyDescent="0.2">
      <c r="A77" s="25" t="s">
        <v>130</v>
      </c>
      <c r="B77" s="26">
        <v>48003</v>
      </c>
      <c r="C77" s="21">
        <v>334</v>
      </c>
      <c r="D77" s="21">
        <v>0</v>
      </c>
      <c r="E77" s="27">
        <v>2.5</v>
      </c>
      <c r="F77" s="27">
        <f t="shared" si="18"/>
        <v>13.004999999999999</v>
      </c>
      <c r="G77" s="27">
        <f t="shared" si="19"/>
        <v>25.68242983467897</v>
      </c>
      <c r="H77" s="27">
        <f t="shared" si="20"/>
        <v>0.19223375624759709</v>
      </c>
      <c r="I77" s="27">
        <f t="shared" si="21"/>
        <v>25.874663590926566</v>
      </c>
      <c r="J77" s="28">
        <f t="shared" si="22"/>
        <v>76960.432499999995</v>
      </c>
      <c r="K77" s="28">
        <f t="shared" si="23"/>
        <v>1991325.3007497115</v>
      </c>
      <c r="L77" s="28">
        <f t="shared" si="24"/>
        <v>772235.9516307381</v>
      </c>
      <c r="M77" s="28">
        <v>0</v>
      </c>
      <c r="N77" s="28">
        <f t="shared" si="25"/>
        <v>2763561.2523804493</v>
      </c>
      <c r="O77" s="28">
        <v>0</v>
      </c>
      <c r="P77" s="28">
        <f t="shared" si="26"/>
        <v>2763561.2523804493</v>
      </c>
      <c r="R77" s="24"/>
    </row>
    <row r="78" spans="1:18" ht="13.5" customHeight="1" x14ac:dyDescent="0.2">
      <c r="A78" s="25" t="s">
        <v>32</v>
      </c>
      <c r="B78" s="26">
        <v>2002</v>
      </c>
      <c r="C78" s="21">
        <v>2949.12</v>
      </c>
      <c r="D78" s="21">
        <v>0.1</v>
      </c>
      <c r="E78" s="27">
        <v>197.25</v>
      </c>
      <c r="F78" s="27">
        <f t="shared" si="18"/>
        <v>15</v>
      </c>
      <c r="G78" s="27">
        <f t="shared" si="19"/>
        <v>196.61466666666666</v>
      </c>
      <c r="H78" s="27">
        <f t="shared" si="20"/>
        <v>13.15</v>
      </c>
      <c r="I78" s="27">
        <f t="shared" si="21"/>
        <v>209.76466666666667</v>
      </c>
      <c r="J78" s="28">
        <f t="shared" si="22"/>
        <v>76960.432499999995</v>
      </c>
      <c r="K78" s="28">
        <f t="shared" si="23"/>
        <v>16143579.469884999</v>
      </c>
      <c r="L78" s="28">
        <f t="shared" si="24"/>
        <v>6260480.1184214028</v>
      </c>
      <c r="M78" s="28">
        <v>12247</v>
      </c>
      <c r="N78" s="28">
        <f t="shared" si="25"/>
        <v>22416306.588306401</v>
      </c>
      <c r="O78" s="28">
        <v>0</v>
      </c>
      <c r="P78" s="28">
        <f t="shared" si="26"/>
        <v>22416306.588306401</v>
      </c>
      <c r="R78" s="24"/>
    </row>
    <row r="79" spans="1:18" ht="13.5" customHeight="1" x14ac:dyDescent="0.2">
      <c r="A79" s="25" t="s">
        <v>80</v>
      </c>
      <c r="B79" s="26">
        <v>22006</v>
      </c>
      <c r="C79" s="21">
        <v>408.07</v>
      </c>
      <c r="D79" s="21">
        <v>0.2</v>
      </c>
      <c r="E79" s="27">
        <v>10.25</v>
      </c>
      <c r="F79" s="27">
        <f t="shared" si="18"/>
        <v>13.562025</v>
      </c>
      <c r="G79" s="27">
        <f t="shared" si="19"/>
        <v>30.103911473397222</v>
      </c>
      <c r="H79" s="27">
        <f t="shared" si="20"/>
        <v>0.75578683861738938</v>
      </c>
      <c r="I79" s="27">
        <f t="shared" si="21"/>
        <v>30.859698312014611</v>
      </c>
      <c r="J79" s="28">
        <f t="shared" si="22"/>
        <v>76960.432499999995</v>
      </c>
      <c r="K79" s="28">
        <f t="shared" si="23"/>
        <v>2374975.7289121645</v>
      </c>
      <c r="L79" s="28">
        <f t="shared" si="24"/>
        <v>921015.58767213731</v>
      </c>
      <c r="M79" s="28">
        <v>0</v>
      </c>
      <c r="N79" s="28">
        <f t="shared" si="25"/>
        <v>3295991.3165843016</v>
      </c>
      <c r="O79" s="28">
        <v>0</v>
      </c>
      <c r="P79" s="28">
        <f t="shared" si="26"/>
        <v>3295991.3165843016</v>
      </c>
      <c r="R79" s="24"/>
    </row>
    <row r="80" spans="1:18" ht="13.5" customHeight="1" x14ac:dyDescent="0.2">
      <c r="A80" s="25" t="s">
        <v>58</v>
      </c>
      <c r="B80" s="26">
        <v>13003</v>
      </c>
      <c r="C80" s="21">
        <v>275.42</v>
      </c>
      <c r="D80" s="21">
        <v>0.1</v>
      </c>
      <c r="E80" s="27">
        <v>0.5</v>
      </c>
      <c r="F80" s="27">
        <f t="shared" si="18"/>
        <v>12.5664</v>
      </c>
      <c r="G80" s="27">
        <f t="shared" si="19"/>
        <v>21.925133689839576</v>
      </c>
      <c r="H80" s="27">
        <f t="shared" si="20"/>
        <v>3.9788642729819204E-2</v>
      </c>
      <c r="I80" s="27">
        <f t="shared" si="21"/>
        <v>21.964922332569394</v>
      </c>
      <c r="J80" s="28">
        <f t="shared" si="22"/>
        <v>76960.432499999995</v>
      </c>
      <c r="K80" s="28">
        <f t="shared" si="23"/>
        <v>1690429.9225434493</v>
      </c>
      <c r="L80" s="28">
        <f t="shared" si="24"/>
        <v>655548.72396234958</v>
      </c>
      <c r="M80" s="28">
        <v>0</v>
      </c>
      <c r="N80" s="28">
        <f t="shared" si="25"/>
        <v>2345978.6465057991</v>
      </c>
      <c r="O80" s="28">
        <v>0</v>
      </c>
      <c r="P80" s="28">
        <f t="shared" si="26"/>
        <v>2345978.6465057991</v>
      </c>
      <c r="R80" s="24"/>
    </row>
    <row r="81" spans="1:18" ht="13.5" customHeight="1" x14ac:dyDescent="0.2">
      <c r="A81" s="25" t="s">
        <v>33</v>
      </c>
      <c r="B81" s="26">
        <v>2003</v>
      </c>
      <c r="C81" s="21">
        <v>213.06</v>
      </c>
      <c r="D81" s="21">
        <v>0</v>
      </c>
      <c r="E81" s="27">
        <v>2.5</v>
      </c>
      <c r="F81" s="27">
        <f t="shared" si="18"/>
        <v>12.097950000000001</v>
      </c>
      <c r="G81" s="27">
        <f t="shared" si="19"/>
        <v>17.611248186676253</v>
      </c>
      <c r="H81" s="27">
        <f t="shared" si="20"/>
        <v>0.20664658061903049</v>
      </c>
      <c r="I81" s="27">
        <f t="shared" si="21"/>
        <v>17.817894767295282</v>
      </c>
      <c r="J81" s="28">
        <f t="shared" si="22"/>
        <v>76960.432499999995</v>
      </c>
      <c r="K81" s="28">
        <f t="shared" si="23"/>
        <v>1371272.8875305317</v>
      </c>
      <c r="L81" s="28">
        <f t="shared" si="24"/>
        <v>531779.6257843402</v>
      </c>
      <c r="M81" s="28">
        <v>0</v>
      </c>
      <c r="N81" s="28">
        <f t="shared" si="25"/>
        <v>1903052.513314872</v>
      </c>
      <c r="O81" s="28">
        <v>0</v>
      </c>
      <c r="P81" s="28">
        <f t="shared" si="26"/>
        <v>1903052.513314872</v>
      </c>
      <c r="R81" s="24"/>
    </row>
    <row r="82" spans="1:18" ht="13.5" customHeight="1" x14ac:dyDescent="0.2">
      <c r="A82" s="25" t="s">
        <v>106</v>
      </c>
      <c r="B82" s="26">
        <v>37003</v>
      </c>
      <c r="C82" s="21">
        <v>184</v>
      </c>
      <c r="D82" s="21">
        <v>0</v>
      </c>
      <c r="E82" s="27">
        <v>0</v>
      </c>
      <c r="F82" s="27">
        <f t="shared" si="18"/>
        <v>12</v>
      </c>
      <c r="G82" s="27">
        <f t="shared" si="19"/>
        <v>15.333333333333334</v>
      </c>
      <c r="H82" s="27">
        <f t="shared" si="20"/>
        <v>0</v>
      </c>
      <c r="I82" s="27">
        <f t="shared" si="21"/>
        <v>15.333333333333334</v>
      </c>
      <c r="J82" s="28">
        <f t="shared" si="22"/>
        <v>76960.432499999995</v>
      </c>
      <c r="K82" s="28">
        <f t="shared" si="23"/>
        <v>1180059.9650000001</v>
      </c>
      <c r="L82" s="28">
        <f t="shared" si="24"/>
        <v>457627.25442700001</v>
      </c>
      <c r="M82" s="28">
        <v>0</v>
      </c>
      <c r="N82" s="28">
        <f t="shared" si="25"/>
        <v>1637687.219427</v>
      </c>
      <c r="O82" s="28">
        <v>0</v>
      </c>
      <c r="P82" s="28">
        <f t="shared" si="26"/>
        <v>1637687.219427</v>
      </c>
      <c r="R82" s="24"/>
    </row>
    <row r="83" spans="1:18" ht="13.5" customHeight="1" x14ac:dyDescent="0.2">
      <c r="A83" s="25" t="s">
        <v>104</v>
      </c>
      <c r="B83" s="26">
        <v>35002</v>
      </c>
      <c r="C83" s="21">
        <v>293</v>
      </c>
      <c r="D83" s="21">
        <v>0.30000000000000004</v>
      </c>
      <c r="E83" s="27">
        <v>0</v>
      </c>
      <c r="F83" s="27">
        <f t="shared" si="18"/>
        <v>12.69975</v>
      </c>
      <c r="G83" s="27">
        <f t="shared" si="19"/>
        <v>23.094942813834919</v>
      </c>
      <c r="H83" s="27">
        <f t="shared" si="20"/>
        <v>0</v>
      </c>
      <c r="I83" s="27">
        <f t="shared" si="21"/>
        <v>23.094942813834919</v>
      </c>
      <c r="J83" s="28">
        <f t="shared" si="22"/>
        <v>76960.432499999995</v>
      </c>
      <c r="K83" s="28">
        <f t="shared" si="23"/>
        <v>1777396.7875155022</v>
      </c>
      <c r="L83" s="28">
        <f t="shared" si="24"/>
        <v>689274.47419851169</v>
      </c>
      <c r="M83" s="28">
        <v>0</v>
      </c>
      <c r="N83" s="28">
        <f t="shared" si="25"/>
        <v>2466671.2617140138</v>
      </c>
      <c r="O83" s="28">
        <v>0</v>
      </c>
      <c r="P83" s="28">
        <f t="shared" si="26"/>
        <v>2466671.2617140138</v>
      </c>
      <c r="R83" s="24"/>
    </row>
    <row r="84" spans="1:18" ht="13.5" customHeight="1" x14ac:dyDescent="0.2">
      <c r="A84" s="25" t="s">
        <v>48</v>
      </c>
      <c r="B84" s="26">
        <v>7002</v>
      </c>
      <c r="C84" s="21">
        <v>350.12</v>
      </c>
      <c r="D84" s="21">
        <v>0</v>
      </c>
      <c r="E84" s="27">
        <v>2.75</v>
      </c>
      <c r="F84" s="27">
        <f t="shared" si="18"/>
        <v>13.1259</v>
      </c>
      <c r="G84" s="27">
        <f t="shared" si="19"/>
        <v>26.673980450864324</v>
      </c>
      <c r="H84" s="27">
        <f t="shared" si="20"/>
        <v>0.20950944316199271</v>
      </c>
      <c r="I84" s="27">
        <f t="shared" si="21"/>
        <v>26.883489894026315</v>
      </c>
      <c r="J84" s="28">
        <f t="shared" si="22"/>
        <v>76960.432499999995</v>
      </c>
      <c r="K84" s="28">
        <f t="shared" si="23"/>
        <v>2068965.0093536442</v>
      </c>
      <c r="L84" s="28">
        <f t="shared" si="24"/>
        <v>802344.6306273432</v>
      </c>
      <c r="M84" s="28">
        <v>0</v>
      </c>
      <c r="N84" s="28">
        <f t="shared" si="25"/>
        <v>2871309.6399809876</v>
      </c>
      <c r="O84" s="28">
        <v>0</v>
      </c>
      <c r="P84" s="28">
        <f t="shared" si="26"/>
        <v>2871309.6399809876</v>
      </c>
      <c r="R84" s="24"/>
    </row>
    <row r="85" spans="1:18" ht="13.5" customHeight="1" x14ac:dyDescent="0.2">
      <c r="A85" s="25" t="s">
        <v>109</v>
      </c>
      <c r="B85" s="26">
        <v>38003</v>
      </c>
      <c r="C85" s="21">
        <v>175</v>
      </c>
      <c r="D85" s="21">
        <v>0</v>
      </c>
      <c r="E85" s="27">
        <v>0.5</v>
      </c>
      <c r="F85" s="27">
        <f t="shared" si="18"/>
        <v>12</v>
      </c>
      <c r="G85" s="27">
        <f t="shared" si="19"/>
        <v>14.583333333333334</v>
      </c>
      <c r="H85" s="27">
        <f t="shared" si="20"/>
        <v>4.1666666666666664E-2</v>
      </c>
      <c r="I85" s="27">
        <f t="shared" si="21"/>
        <v>14.625</v>
      </c>
      <c r="J85" s="28">
        <f t="shared" si="22"/>
        <v>76960.432499999995</v>
      </c>
      <c r="K85" s="28">
        <f t="shared" si="23"/>
        <v>1125546.3253124999</v>
      </c>
      <c r="L85" s="28">
        <f t="shared" si="24"/>
        <v>436486.86495618743</v>
      </c>
      <c r="M85" s="28">
        <v>0</v>
      </c>
      <c r="N85" s="28">
        <f t="shared" si="25"/>
        <v>1562033.1902686874</v>
      </c>
      <c r="O85" s="28">
        <v>0</v>
      </c>
      <c r="P85" s="28">
        <f t="shared" si="26"/>
        <v>1562033.1902686874</v>
      </c>
      <c r="R85" s="24"/>
    </row>
    <row r="86" spans="1:18" ht="13.5" customHeight="1" x14ac:dyDescent="0.2">
      <c r="A86" s="25" t="s">
        <v>126</v>
      </c>
      <c r="B86" s="26">
        <v>45005</v>
      </c>
      <c r="C86" s="21">
        <v>225</v>
      </c>
      <c r="D86" s="21">
        <v>0</v>
      </c>
      <c r="E86" s="27">
        <v>6</v>
      </c>
      <c r="F86" s="27">
        <f t="shared" si="18"/>
        <v>12.1875</v>
      </c>
      <c r="G86" s="27">
        <f t="shared" si="19"/>
        <v>18.46153846153846</v>
      </c>
      <c r="H86" s="27">
        <f t="shared" si="20"/>
        <v>0.49230769230769234</v>
      </c>
      <c r="I86" s="27">
        <f t="shared" si="21"/>
        <v>18.95384615384615</v>
      </c>
      <c r="J86" s="28">
        <f t="shared" si="22"/>
        <v>76960.432499999995</v>
      </c>
      <c r="K86" s="28">
        <f t="shared" si="23"/>
        <v>1458696.1975384613</v>
      </c>
      <c r="L86" s="28">
        <f t="shared" si="24"/>
        <v>565682.3854054152</v>
      </c>
      <c r="M86" s="28">
        <v>0</v>
      </c>
      <c r="N86" s="28">
        <f t="shared" si="25"/>
        <v>2024378.5829438765</v>
      </c>
      <c r="O86" s="28">
        <v>0</v>
      </c>
      <c r="P86" s="28">
        <f t="shared" si="26"/>
        <v>2024378.5829438765</v>
      </c>
      <c r="R86" s="24"/>
    </row>
    <row r="87" spans="1:18" ht="13.5" customHeight="1" x14ac:dyDescent="0.2">
      <c r="A87" s="25" t="s">
        <v>113</v>
      </c>
      <c r="B87" s="26">
        <v>40001</v>
      </c>
      <c r="C87" s="21">
        <v>658.06</v>
      </c>
      <c r="D87" s="21">
        <v>0</v>
      </c>
      <c r="E87" s="27">
        <v>0.75</v>
      </c>
      <c r="F87" s="27">
        <f t="shared" si="18"/>
        <v>15</v>
      </c>
      <c r="G87" s="27">
        <f t="shared" si="19"/>
        <v>43.870666666666665</v>
      </c>
      <c r="H87" s="27">
        <f t="shared" si="20"/>
        <v>0.05</v>
      </c>
      <c r="I87" s="27">
        <f t="shared" si="21"/>
        <v>43.920666666666662</v>
      </c>
      <c r="J87" s="28">
        <f t="shared" si="22"/>
        <v>76960.432499999995</v>
      </c>
      <c r="K87" s="28">
        <f t="shared" si="23"/>
        <v>3380153.5023549995</v>
      </c>
      <c r="L87" s="28">
        <f t="shared" si="24"/>
        <v>1310823.5282132688</v>
      </c>
      <c r="M87" s="28">
        <v>0</v>
      </c>
      <c r="N87" s="28">
        <f t="shared" si="25"/>
        <v>4690977.0305682682</v>
      </c>
      <c r="O87" s="28">
        <v>0</v>
      </c>
      <c r="P87" s="28">
        <f t="shared" si="26"/>
        <v>4690977.0305682682</v>
      </c>
      <c r="R87" s="24"/>
    </row>
    <row r="88" spans="1:18" ht="13.5" customHeight="1" x14ac:dyDescent="0.2">
      <c r="A88" s="25" t="s">
        <v>146</v>
      </c>
      <c r="B88" s="26">
        <v>52004</v>
      </c>
      <c r="C88" s="21">
        <v>284.3</v>
      </c>
      <c r="D88" s="21">
        <v>0.1</v>
      </c>
      <c r="E88" s="22">
        <v>0</v>
      </c>
      <c r="F88" s="27">
        <f t="shared" si="18"/>
        <v>12.632999999999999</v>
      </c>
      <c r="G88" s="27">
        <f t="shared" si="19"/>
        <v>22.512467347423421</v>
      </c>
      <c r="H88" s="27">
        <f t="shared" si="20"/>
        <v>0</v>
      </c>
      <c r="I88" s="27">
        <f t="shared" si="21"/>
        <v>22.512467347423421</v>
      </c>
      <c r="J88" s="28">
        <f t="shared" si="22"/>
        <v>76960.432499999995</v>
      </c>
      <c r="K88" s="28">
        <f t="shared" si="23"/>
        <v>1732569.2236998342</v>
      </c>
      <c r="L88" s="28">
        <f t="shared" si="24"/>
        <v>671890.34495079564</v>
      </c>
      <c r="M88" s="28">
        <v>0</v>
      </c>
      <c r="N88" s="28">
        <f t="shared" si="25"/>
        <v>2404459.5686506298</v>
      </c>
      <c r="O88" s="28">
        <v>0</v>
      </c>
      <c r="P88" s="28">
        <f t="shared" si="26"/>
        <v>2404459.5686506298</v>
      </c>
      <c r="R88" s="24"/>
    </row>
    <row r="89" spans="1:18" ht="13.5" customHeight="1" x14ac:dyDescent="0.2">
      <c r="A89" s="25" t="s">
        <v>117</v>
      </c>
      <c r="B89" s="26">
        <v>41004</v>
      </c>
      <c r="C89" s="21">
        <v>1151.94</v>
      </c>
      <c r="D89" s="21">
        <v>0.30000000000000004</v>
      </c>
      <c r="E89" s="27">
        <v>2.25</v>
      </c>
      <c r="F89" s="27">
        <f t="shared" si="18"/>
        <v>15</v>
      </c>
      <c r="G89" s="27">
        <f t="shared" si="19"/>
        <v>76.816000000000003</v>
      </c>
      <c r="H89" s="27">
        <f t="shared" si="20"/>
        <v>0.15</v>
      </c>
      <c r="I89" s="27">
        <f t="shared" si="21"/>
        <v>76.966000000000008</v>
      </c>
      <c r="J89" s="28">
        <f t="shared" si="22"/>
        <v>76960.432499999995</v>
      </c>
      <c r="K89" s="28">
        <f t="shared" si="23"/>
        <v>5923336.6477950001</v>
      </c>
      <c r="L89" s="28">
        <f t="shared" si="24"/>
        <v>2297069.9520149007</v>
      </c>
      <c r="M89" s="28">
        <v>0</v>
      </c>
      <c r="N89" s="28">
        <f t="shared" si="25"/>
        <v>8220406.5998099009</v>
      </c>
      <c r="O89" s="28">
        <v>0</v>
      </c>
      <c r="P89" s="28">
        <f t="shared" si="26"/>
        <v>8220406.5998099009</v>
      </c>
      <c r="R89" s="24"/>
    </row>
    <row r="90" spans="1:18" ht="13.5" customHeight="1" x14ac:dyDescent="0.2">
      <c r="A90" s="25" t="s">
        <v>124</v>
      </c>
      <c r="B90" s="26">
        <v>44002</v>
      </c>
      <c r="C90" s="21">
        <v>192</v>
      </c>
      <c r="D90" s="21">
        <v>0</v>
      </c>
      <c r="E90" s="27">
        <v>6.5</v>
      </c>
      <c r="F90" s="27">
        <f t="shared" si="18"/>
        <v>12</v>
      </c>
      <c r="G90" s="27">
        <f t="shared" si="19"/>
        <v>16</v>
      </c>
      <c r="H90" s="27">
        <f t="shared" si="20"/>
        <v>0.54166666666666663</v>
      </c>
      <c r="I90" s="27">
        <f t="shared" si="21"/>
        <v>16.541666666666668</v>
      </c>
      <c r="J90" s="28">
        <f t="shared" si="22"/>
        <v>76960.432499999995</v>
      </c>
      <c r="K90" s="28">
        <f t="shared" si="23"/>
        <v>1273053.8209375001</v>
      </c>
      <c r="L90" s="28">
        <f t="shared" si="24"/>
        <v>493690.27175956249</v>
      </c>
      <c r="M90" s="28">
        <v>0</v>
      </c>
      <c r="N90" s="28">
        <f t="shared" si="25"/>
        <v>1766744.0926970625</v>
      </c>
      <c r="O90" s="28">
        <v>0</v>
      </c>
      <c r="P90" s="28">
        <f t="shared" si="26"/>
        <v>1766744.0926970625</v>
      </c>
      <c r="R90" s="24"/>
    </row>
    <row r="91" spans="1:18" ht="13.5" customHeight="1" x14ac:dyDescent="0.2">
      <c r="A91" s="25" t="s">
        <v>119</v>
      </c>
      <c r="B91" s="26">
        <v>42001</v>
      </c>
      <c r="C91" s="21">
        <v>345</v>
      </c>
      <c r="D91" s="21">
        <v>0.2</v>
      </c>
      <c r="E91" s="27">
        <v>0</v>
      </c>
      <c r="F91" s="27">
        <f t="shared" si="18"/>
        <v>13.089</v>
      </c>
      <c r="G91" s="27">
        <f t="shared" si="19"/>
        <v>26.373290549316216</v>
      </c>
      <c r="H91" s="27">
        <f t="shared" si="20"/>
        <v>0</v>
      </c>
      <c r="I91" s="27">
        <f t="shared" si="21"/>
        <v>26.373290549316216</v>
      </c>
      <c r="J91" s="28">
        <f t="shared" si="22"/>
        <v>76960.432499999995</v>
      </c>
      <c r="K91" s="28">
        <f t="shared" si="23"/>
        <v>2029699.8471235384</v>
      </c>
      <c r="L91" s="28">
        <f t="shared" si="24"/>
        <v>787117.60071450809</v>
      </c>
      <c r="M91" s="28">
        <v>0</v>
      </c>
      <c r="N91" s="28">
        <f t="shared" si="25"/>
        <v>2816817.4478380466</v>
      </c>
      <c r="O91" s="28">
        <v>0</v>
      </c>
      <c r="P91" s="28">
        <f t="shared" si="26"/>
        <v>2816817.4478380466</v>
      </c>
      <c r="R91" s="24"/>
    </row>
    <row r="92" spans="1:18" ht="13.5" customHeight="1" x14ac:dyDescent="0.2">
      <c r="A92" s="25" t="s">
        <v>111</v>
      </c>
      <c r="B92" s="26">
        <v>39002</v>
      </c>
      <c r="C92" s="21">
        <v>1194.97</v>
      </c>
      <c r="D92" s="21">
        <v>0</v>
      </c>
      <c r="E92" s="27">
        <v>9.75</v>
      </c>
      <c r="F92" s="27">
        <f t="shared" si="18"/>
        <v>15</v>
      </c>
      <c r="G92" s="27">
        <f t="shared" si="19"/>
        <v>79.664666666666662</v>
      </c>
      <c r="H92" s="27">
        <f t="shared" si="20"/>
        <v>0.65</v>
      </c>
      <c r="I92" s="27">
        <f t="shared" si="21"/>
        <v>80.314666666666668</v>
      </c>
      <c r="J92" s="28">
        <f t="shared" si="22"/>
        <v>76960.432499999995</v>
      </c>
      <c r="K92" s="28">
        <f t="shared" si="23"/>
        <v>6181051.48276</v>
      </c>
      <c r="L92" s="28">
        <f t="shared" si="24"/>
        <v>2397011.7650143281</v>
      </c>
      <c r="M92" s="28">
        <v>0</v>
      </c>
      <c r="N92" s="28">
        <f t="shared" si="25"/>
        <v>8578063.247774329</v>
      </c>
      <c r="O92" s="28">
        <v>0</v>
      </c>
      <c r="P92" s="28">
        <f t="shared" si="26"/>
        <v>8578063.247774329</v>
      </c>
      <c r="R92" s="24"/>
    </row>
    <row r="93" spans="1:18" ht="13.5" customHeight="1" x14ac:dyDescent="0.2">
      <c r="A93" s="25" t="s">
        <v>164</v>
      </c>
      <c r="B93" s="26">
        <v>60003</v>
      </c>
      <c r="C93" s="21">
        <v>203</v>
      </c>
      <c r="D93" s="21">
        <v>0</v>
      </c>
      <c r="E93" s="27">
        <v>1</v>
      </c>
      <c r="F93" s="27">
        <f t="shared" si="18"/>
        <v>12.022500000000001</v>
      </c>
      <c r="G93" s="27">
        <f t="shared" si="19"/>
        <v>16.885007278020378</v>
      </c>
      <c r="H93" s="27">
        <f t="shared" si="20"/>
        <v>8.3177375753794969E-2</v>
      </c>
      <c r="I93" s="27">
        <f t="shared" si="21"/>
        <v>16.968184653774173</v>
      </c>
      <c r="J93" s="28">
        <f t="shared" si="22"/>
        <v>76960.432499999995</v>
      </c>
      <c r="K93" s="28">
        <f t="shared" si="23"/>
        <v>1305878.829694323</v>
      </c>
      <c r="L93" s="28">
        <f t="shared" si="24"/>
        <v>506419.81015545846</v>
      </c>
      <c r="M93" s="28">
        <v>0</v>
      </c>
      <c r="N93" s="28">
        <f t="shared" si="25"/>
        <v>1812298.6398497815</v>
      </c>
      <c r="O93" s="28">
        <v>0</v>
      </c>
      <c r="P93" s="28">
        <f t="shared" si="26"/>
        <v>1812298.6398497815</v>
      </c>
      <c r="R93" s="24"/>
    </row>
    <row r="94" spans="1:18" ht="13.5" customHeight="1" x14ac:dyDescent="0.2">
      <c r="A94" s="25" t="s">
        <v>122</v>
      </c>
      <c r="B94" s="26">
        <v>43007</v>
      </c>
      <c r="C94" s="21">
        <v>437.51</v>
      </c>
      <c r="D94" s="21">
        <v>0</v>
      </c>
      <c r="E94" s="27">
        <v>1.75</v>
      </c>
      <c r="F94" s="27">
        <f t="shared" si="18"/>
        <v>13.781324999999999</v>
      </c>
      <c r="G94" s="27">
        <f t="shared" si="19"/>
        <v>31.746584599086084</v>
      </c>
      <c r="H94" s="27">
        <f t="shared" si="20"/>
        <v>0.12698343591780908</v>
      </c>
      <c r="I94" s="27">
        <f t="shared" si="21"/>
        <v>31.873568035003892</v>
      </c>
      <c r="J94" s="28">
        <f t="shared" si="22"/>
        <v>76960.432499999995</v>
      </c>
      <c r="K94" s="28">
        <f t="shared" si="23"/>
        <v>2453003.5812920746</v>
      </c>
      <c r="L94" s="28">
        <f t="shared" si="24"/>
        <v>951274.78882506653</v>
      </c>
      <c r="M94" s="28">
        <v>0</v>
      </c>
      <c r="N94" s="28">
        <f t="shared" si="25"/>
        <v>3404278.3701171409</v>
      </c>
      <c r="O94" s="28">
        <v>0</v>
      </c>
      <c r="P94" s="28">
        <f t="shared" si="26"/>
        <v>3404278.3701171409</v>
      </c>
      <c r="R94" s="24"/>
    </row>
    <row r="95" spans="1:18" ht="13.5" customHeight="1" x14ac:dyDescent="0.2">
      <c r="A95" s="25" t="s">
        <v>63</v>
      </c>
      <c r="B95" s="26">
        <v>15001</v>
      </c>
      <c r="C95" s="21">
        <v>122</v>
      </c>
      <c r="D95" s="21">
        <v>0</v>
      </c>
      <c r="E95" s="27">
        <v>0</v>
      </c>
      <c r="F95" s="27">
        <f t="shared" si="18"/>
        <v>12</v>
      </c>
      <c r="G95" s="27">
        <f t="shared" si="19"/>
        <v>10.166666666666666</v>
      </c>
      <c r="H95" s="27">
        <f t="shared" si="20"/>
        <v>0</v>
      </c>
      <c r="I95" s="27">
        <f t="shared" si="21"/>
        <v>10.166666666666666</v>
      </c>
      <c r="J95" s="28">
        <f t="shared" si="22"/>
        <v>76960.432499999995</v>
      </c>
      <c r="K95" s="28">
        <f t="shared" si="23"/>
        <v>782431.06374999986</v>
      </c>
      <c r="L95" s="28">
        <f t="shared" si="24"/>
        <v>303426.76652224991</v>
      </c>
      <c r="M95" s="28">
        <v>0</v>
      </c>
      <c r="N95" s="28">
        <f t="shared" si="25"/>
        <v>1085857.8302722499</v>
      </c>
      <c r="O95" s="28">
        <v>0</v>
      </c>
      <c r="P95" s="28">
        <f t="shared" si="26"/>
        <v>1085857.8302722499</v>
      </c>
      <c r="R95" s="24"/>
    </row>
    <row r="96" spans="1:18" ht="13.5" customHeight="1" x14ac:dyDescent="0.2">
      <c r="A96" s="25" t="s">
        <v>64</v>
      </c>
      <c r="B96" s="26">
        <v>15002</v>
      </c>
      <c r="C96" s="21">
        <v>408.4</v>
      </c>
      <c r="D96" s="21">
        <v>0</v>
      </c>
      <c r="E96" s="27">
        <v>0.5</v>
      </c>
      <c r="F96" s="27">
        <f t="shared" si="18"/>
        <v>13.562999999999999</v>
      </c>
      <c r="G96" s="27">
        <f t="shared" si="19"/>
        <v>30.111332301113325</v>
      </c>
      <c r="H96" s="27">
        <f t="shared" si="20"/>
        <v>3.6865000368650008E-2</v>
      </c>
      <c r="I96" s="27">
        <f t="shared" si="21"/>
        <v>30.148197301481975</v>
      </c>
      <c r="J96" s="28">
        <f t="shared" si="22"/>
        <v>76960.432499999995</v>
      </c>
      <c r="K96" s="28">
        <f t="shared" si="23"/>
        <v>2320218.3034173856</v>
      </c>
      <c r="L96" s="28">
        <f t="shared" si="24"/>
        <v>899780.65806526202</v>
      </c>
      <c r="M96" s="28">
        <v>0</v>
      </c>
      <c r="N96" s="28">
        <f t="shared" si="25"/>
        <v>3219998.9614826478</v>
      </c>
      <c r="O96" s="28">
        <v>0</v>
      </c>
      <c r="P96" s="28">
        <f t="shared" si="26"/>
        <v>3219998.9614826478</v>
      </c>
      <c r="R96" s="24"/>
    </row>
    <row r="97" spans="1:18" ht="13.5" customHeight="1" x14ac:dyDescent="0.2">
      <c r="A97" s="25" t="s">
        <v>127</v>
      </c>
      <c r="B97" s="26">
        <v>46001</v>
      </c>
      <c r="C97" s="21">
        <v>3028.37</v>
      </c>
      <c r="D97" s="21">
        <v>0.5</v>
      </c>
      <c r="E97" s="27">
        <v>1.5</v>
      </c>
      <c r="F97" s="27">
        <f t="shared" si="18"/>
        <v>15</v>
      </c>
      <c r="G97" s="27">
        <f t="shared" si="19"/>
        <v>201.92466666666667</v>
      </c>
      <c r="H97" s="27">
        <f t="shared" si="20"/>
        <v>0.1</v>
      </c>
      <c r="I97" s="27">
        <f t="shared" si="21"/>
        <v>202.02466666666666</v>
      </c>
      <c r="J97" s="28">
        <f t="shared" si="22"/>
        <v>76960.432499999995</v>
      </c>
      <c r="K97" s="28">
        <f t="shared" si="23"/>
        <v>15547905.722334998</v>
      </c>
      <c r="L97" s="28">
        <f t="shared" si="24"/>
        <v>6029477.8391215121</v>
      </c>
      <c r="M97" s="28">
        <v>0</v>
      </c>
      <c r="N97" s="28">
        <f t="shared" si="25"/>
        <v>21577383.561456509</v>
      </c>
      <c r="O97" s="28">
        <v>0</v>
      </c>
      <c r="P97" s="28">
        <f t="shared" si="26"/>
        <v>21577383.561456509</v>
      </c>
      <c r="R97" s="24"/>
    </row>
    <row r="98" spans="1:18" ht="13.5" customHeight="1" x14ac:dyDescent="0.2">
      <c r="A98" s="25" t="s">
        <v>100</v>
      </c>
      <c r="B98" s="26">
        <v>33002</v>
      </c>
      <c r="C98" s="21">
        <v>251</v>
      </c>
      <c r="D98" s="21">
        <v>0</v>
      </c>
      <c r="E98" s="27">
        <v>7.25</v>
      </c>
      <c r="F98" s="27">
        <f t="shared" si="18"/>
        <v>12.3825</v>
      </c>
      <c r="G98" s="27">
        <f t="shared" si="19"/>
        <v>20.270543105188775</v>
      </c>
      <c r="H98" s="27">
        <f t="shared" si="20"/>
        <v>0.58550373511003428</v>
      </c>
      <c r="I98" s="27">
        <f t="shared" si="21"/>
        <v>20.856046840298809</v>
      </c>
      <c r="J98" s="28">
        <f t="shared" si="22"/>
        <v>76960.432499999995</v>
      </c>
      <c r="K98" s="28">
        <f t="shared" si="23"/>
        <v>1605090.3850696548</v>
      </c>
      <c r="L98" s="28">
        <f t="shared" si="24"/>
        <v>622454.05133001204</v>
      </c>
      <c r="M98" s="28">
        <v>0</v>
      </c>
      <c r="N98" s="28">
        <f t="shared" si="25"/>
        <v>2227544.4363996666</v>
      </c>
      <c r="O98" s="28">
        <v>0</v>
      </c>
      <c r="P98" s="28">
        <f t="shared" si="26"/>
        <v>2227544.4363996666</v>
      </c>
      <c r="R98" s="24"/>
    </row>
    <row r="99" spans="1:18" ht="13.5" customHeight="1" x14ac:dyDescent="0.2">
      <c r="A99" s="25" t="s">
        <v>86</v>
      </c>
      <c r="B99" s="26">
        <v>25004</v>
      </c>
      <c r="C99" s="21">
        <v>1009.17</v>
      </c>
      <c r="D99" s="21">
        <v>0.2</v>
      </c>
      <c r="E99" s="27">
        <v>14.25</v>
      </c>
      <c r="F99" s="27">
        <f t="shared" si="18"/>
        <v>15</v>
      </c>
      <c r="G99" s="27">
        <f t="shared" si="19"/>
        <v>67.291333333333327</v>
      </c>
      <c r="H99" s="27">
        <f t="shared" si="20"/>
        <v>0.95</v>
      </c>
      <c r="I99" s="27">
        <f t="shared" si="21"/>
        <v>68.24133333333333</v>
      </c>
      <c r="J99" s="28">
        <f t="shared" si="22"/>
        <v>76960.432499999995</v>
      </c>
      <c r="K99" s="28">
        <f t="shared" si="23"/>
        <v>5251882.5277099991</v>
      </c>
      <c r="L99" s="28">
        <f t="shared" si="24"/>
        <v>2036680.0442459376</v>
      </c>
      <c r="M99" s="28">
        <v>0</v>
      </c>
      <c r="N99" s="28">
        <f t="shared" si="25"/>
        <v>7288562.571955937</v>
      </c>
      <c r="O99" s="28">
        <v>0</v>
      </c>
      <c r="P99" s="28">
        <f t="shared" si="26"/>
        <v>7288562.571955937</v>
      </c>
      <c r="R99" s="24"/>
    </row>
    <row r="100" spans="1:18" ht="14.25" customHeight="1" x14ac:dyDescent="0.2">
      <c r="A100" s="25" t="s">
        <v>94</v>
      </c>
      <c r="B100" s="26">
        <v>29004</v>
      </c>
      <c r="C100" s="21">
        <v>470.03</v>
      </c>
      <c r="D100" s="21">
        <v>0</v>
      </c>
      <c r="E100" s="27">
        <v>5.25</v>
      </c>
      <c r="F100" s="27">
        <f t="shared" si="18"/>
        <v>14.025224999999999</v>
      </c>
      <c r="G100" s="27">
        <f t="shared" si="19"/>
        <v>33.513187845471286</v>
      </c>
      <c r="H100" s="27">
        <f t="shared" si="20"/>
        <v>0.37432554557948272</v>
      </c>
      <c r="I100" s="27">
        <f t="shared" si="21"/>
        <v>33.887513391050767</v>
      </c>
      <c r="J100" s="28">
        <f t="shared" si="22"/>
        <v>76960.432499999995</v>
      </c>
      <c r="K100" s="28">
        <f t="shared" si="23"/>
        <v>2607997.6869248087</v>
      </c>
      <c r="L100" s="28">
        <f t="shared" si="24"/>
        <v>1011381.5029894407</v>
      </c>
      <c r="M100" s="28">
        <v>0</v>
      </c>
      <c r="N100" s="28">
        <f t="shared" si="25"/>
        <v>3619379.1899142493</v>
      </c>
      <c r="O100" s="28">
        <v>0</v>
      </c>
      <c r="P100" s="28">
        <f t="shared" si="26"/>
        <v>3619379.1899142493</v>
      </c>
      <c r="R100" s="24"/>
    </row>
    <row r="101" spans="1:18" ht="13.5" customHeight="1" x14ac:dyDescent="0.2">
      <c r="A101" s="25" t="s">
        <v>69</v>
      </c>
      <c r="B101" s="26">
        <v>17002</v>
      </c>
      <c r="C101" s="21">
        <v>2732.77</v>
      </c>
      <c r="D101" s="21">
        <v>0</v>
      </c>
      <c r="E101" s="27">
        <v>29.25</v>
      </c>
      <c r="F101" s="27">
        <f t="shared" si="18"/>
        <v>15</v>
      </c>
      <c r="G101" s="27">
        <f t="shared" si="19"/>
        <v>182.18466666666666</v>
      </c>
      <c r="H101" s="27">
        <f t="shared" si="20"/>
        <v>1.95</v>
      </c>
      <c r="I101" s="27">
        <f t="shared" si="21"/>
        <v>184.13466666666665</v>
      </c>
      <c r="J101" s="28">
        <f t="shared" si="22"/>
        <v>76960.432499999995</v>
      </c>
      <c r="K101" s="28">
        <f t="shared" si="23"/>
        <v>14171083.584909998</v>
      </c>
      <c r="L101" s="28">
        <f t="shared" si="24"/>
        <v>5495546.2142280964</v>
      </c>
      <c r="M101" s="28">
        <v>0</v>
      </c>
      <c r="N101" s="28">
        <f t="shared" si="25"/>
        <v>19666629.799138095</v>
      </c>
      <c r="O101" s="28">
        <v>0</v>
      </c>
      <c r="P101" s="28">
        <f t="shared" si="26"/>
        <v>19666629.799138095</v>
      </c>
      <c r="R101" s="24"/>
    </row>
    <row r="102" spans="1:18" ht="13.5" customHeight="1" x14ac:dyDescent="0.2">
      <c r="A102" s="25" t="s">
        <v>172</v>
      </c>
      <c r="B102" s="26">
        <v>62006</v>
      </c>
      <c r="C102" s="21">
        <v>593.14</v>
      </c>
      <c r="D102" s="21">
        <v>0.1</v>
      </c>
      <c r="E102" s="27">
        <v>0</v>
      </c>
      <c r="F102" s="27">
        <f t="shared" ref="F102:F111" si="27">IF((C102+D102)&lt;200,12,IF((C102+D102)&gt;600,15,((C102+D102)*0.0075)+10.5))</f>
        <v>14.949300000000001</v>
      </c>
      <c r="G102" s="27">
        <f t="shared" ref="G102:G133" si="28">(C102+D102)/F102</f>
        <v>39.68346343975972</v>
      </c>
      <c r="H102" s="27">
        <f t="shared" ref="H102:H133" si="29">E102/F102</f>
        <v>0</v>
      </c>
      <c r="I102" s="27">
        <f t="shared" ref="I102:I133" si="30">G102+H102</f>
        <v>39.68346343975972</v>
      </c>
      <c r="J102" s="28">
        <f t="shared" ref="J102:J133" si="31">$J$4*1.29</f>
        <v>76960.432499999995</v>
      </c>
      <c r="K102" s="28">
        <f t="shared" ref="K102:K133" si="32">I102*J102</f>
        <v>3054056.5094218454</v>
      </c>
      <c r="L102" s="28">
        <f t="shared" ref="L102:L133" si="33">K102*0.3878</f>
        <v>1184363.1143537916</v>
      </c>
      <c r="M102" s="28">
        <v>0</v>
      </c>
      <c r="N102" s="28">
        <f t="shared" ref="N102:N133" si="34">K102+L102+M102</f>
        <v>4238419.6237756368</v>
      </c>
      <c r="O102" s="28">
        <v>0</v>
      </c>
      <c r="P102" s="28">
        <f t="shared" ref="P102:P133" si="35">IF(O102=0,N102,O102)</f>
        <v>4238419.6237756368</v>
      </c>
      <c r="R102" s="24"/>
    </row>
    <row r="103" spans="1:18" ht="13.5" customHeight="1" x14ac:dyDescent="0.2">
      <c r="A103" s="25" t="s">
        <v>121</v>
      </c>
      <c r="B103" s="26">
        <v>43002</v>
      </c>
      <c r="C103" s="21">
        <v>255</v>
      </c>
      <c r="D103" s="21">
        <v>0</v>
      </c>
      <c r="E103" s="27">
        <v>2.25</v>
      </c>
      <c r="F103" s="27">
        <f t="shared" si="27"/>
        <v>12.4125</v>
      </c>
      <c r="G103" s="27">
        <f t="shared" si="28"/>
        <v>20.543806646525681</v>
      </c>
      <c r="H103" s="27">
        <f t="shared" si="29"/>
        <v>0.1812688821752266</v>
      </c>
      <c r="I103" s="27">
        <f t="shared" si="30"/>
        <v>20.725075528700909</v>
      </c>
      <c r="J103" s="28">
        <f t="shared" si="31"/>
        <v>76960.432499999995</v>
      </c>
      <c r="K103" s="28">
        <f t="shared" si="32"/>
        <v>1595010.776283988</v>
      </c>
      <c r="L103" s="28">
        <f t="shared" si="33"/>
        <v>618545.17904293048</v>
      </c>
      <c r="M103" s="28">
        <v>0</v>
      </c>
      <c r="N103" s="28">
        <f t="shared" si="34"/>
        <v>2213555.9553269185</v>
      </c>
      <c r="O103" s="28">
        <v>0</v>
      </c>
      <c r="P103" s="28">
        <f t="shared" si="35"/>
        <v>2213555.9553269185</v>
      </c>
      <c r="R103" s="24"/>
    </row>
    <row r="104" spans="1:18" ht="13.5" customHeight="1" x14ac:dyDescent="0.2">
      <c r="A104" s="25" t="s">
        <v>70</v>
      </c>
      <c r="B104" s="26">
        <v>17003</v>
      </c>
      <c r="C104" s="21">
        <v>251</v>
      </c>
      <c r="D104" s="21">
        <v>0</v>
      </c>
      <c r="E104" s="27">
        <v>0.5</v>
      </c>
      <c r="F104" s="27">
        <f t="shared" si="27"/>
        <v>12.3825</v>
      </c>
      <c r="G104" s="27">
        <f t="shared" si="28"/>
        <v>20.270543105188775</v>
      </c>
      <c r="H104" s="27">
        <f t="shared" si="29"/>
        <v>4.0379567938623052E-2</v>
      </c>
      <c r="I104" s="27">
        <f t="shared" si="30"/>
        <v>20.310922673127397</v>
      </c>
      <c r="J104" s="28">
        <f t="shared" si="31"/>
        <v>76960.432499999995</v>
      </c>
      <c r="K104" s="28">
        <f t="shared" si="32"/>
        <v>1563137.3933979406</v>
      </c>
      <c r="L104" s="28">
        <f t="shared" si="33"/>
        <v>606184.68115972134</v>
      </c>
      <c r="M104" s="28">
        <v>0</v>
      </c>
      <c r="N104" s="28">
        <f t="shared" si="34"/>
        <v>2169322.074557662</v>
      </c>
      <c r="O104" s="28">
        <v>0</v>
      </c>
      <c r="P104" s="28">
        <f t="shared" si="35"/>
        <v>2169322.074557662</v>
      </c>
      <c r="R104" s="24"/>
    </row>
    <row r="105" spans="1:18" ht="13.5" customHeight="1" x14ac:dyDescent="0.2">
      <c r="A105" s="25" t="s">
        <v>142</v>
      </c>
      <c r="B105" s="26">
        <v>51003</v>
      </c>
      <c r="C105" s="21">
        <v>274</v>
      </c>
      <c r="D105" s="21">
        <v>0</v>
      </c>
      <c r="E105" s="27">
        <v>0</v>
      </c>
      <c r="F105" s="27">
        <f t="shared" si="27"/>
        <v>12.555</v>
      </c>
      <c r="G105" s="27">
        <f t="shared" si="28"/>
        <v>21.823974512146556</v>
      </c>
      <c r="H105" s="27">
        <f t="shared" si="29"/>
        <v>0</v>
      </c>
      <c r="I105" s="27">
        <f t="shared" si="30"/>
        <v>21.823974512146556</v>
      </c>
      <c r="J105" s="28">
        <f t="shared" si="31"/>
        <v>76960.432499999995</v>
      </c>
      <c r="K105" s="28">
        <f t="shared" si="32"/>
        <v>1679582.5173237754</v>
      </c>
      <c r="L105" s="28">
        <f t="shared" si="33"/>
        <v>651342.10021816008</v>
      </c>
      <c r="M105" s="28">
        <v>0</v>
      </c>
      <c r="N105" s="28">
        <f t="shared" si="34"/>
        <v>2330924.6175419353</v>
      </c>
      <c r="O105" s="28">
        <v>0</v>
      </c>
      <c r="P105" s="28">
        <f t="shared" si="35"/>
        <v>2330924.6175419353</v>
      </c>
      <c r="R105" s="24"/>
    </row>
    <row r="106" spans="1:18" ht="13.5" customHeight="1" x14ac:dyDescent="0.2">
      <c r="A106" s="25" t="s">
        <v>50</v>
      </c>
      <c r="B106" s="26">
        <v>9002</v>
      </c>
      <c r="C106" s="21">
        <v>223.91</v>
      </c>
      <c r="D106" s="21">
        <v>0.60000000000000009</v>
      </c>
      <c r="E106" s="27">
        <v>0</v>
      </c>
      <c r="F106" s="27">
        <f t="shared" si="27"/>
        <v>12.183825000000001</v>
      </c>
      <c r="G106" s="27">
        <f t="shared" si="28"/>
        <v>18.42688974931928</v>
      </c>
      <c r="H106" s="27">
        <f t="shared" si="29"/>
        <v>0</v>
      </c>
      <c r="I106" s="27">
        <f t="shared" si="30"/>
        <v>18.42688974931928</v>
      </c>
      <c r="J106" s="28">
        <f t="shared" si="31"/>
        <v>76960.432499999995</v>
      </c>
      <c r="K106" s="28">
        <f t="shared" si="32"/>
        <v>1418141.4047374283</v>
      </c>
      <c r="L106" s="28">
        <f t="shared" si="33"/>
        <v>549955.23675717472</v>
      </c>
      <c r="M106" s="28">
        <v>0</v>
      </c>
      <c r="N106" s="28">
        <f t="shared" si="34"/>
        <v>1968096.6414946029</v>
      </c>
      <c r="O106" s="28">
        <v>0</v>
      </c>
      <c r="P106" s="28">
        <f t="shared" si="35"/>
        <v>1968096.6414946029</v>
      </c>
      <c r="R106" s="24"/>
    </row>
    <row r="107" spans="1:18" ht="13.5" customHeight="1" x14ac:dyDescent="0.2">
      <c r="A107" s="25" t="s">
        <v>158</v>
      </c>
      <c r="B107" s="26">
        <v>56007</v>
      </c>
      <c r="C107" s="21">
        <v>346.1</v>
      </c>
      <c r="D107" s="21">
        <v>0</v>
      </c>
      <c r="E107" s="27">
        <v>4</v>
      </c>
      <c r="F107" s="27">
        <f t="shared" si="27"/>
        <v>13.095750000000001</v>
      </c>
      <c r="G107" s="27">
        <f t="shared" si="28"/>
        <v>26.428421434434835</v>
      </c>
      <c r="H107" s="27">
        <f t="shared" si="29"/>
        <v>0.30544260542542429</v>
      </c>
      <c r="I107" s="27">
        <f t="shared" si="30"/>
        <v>26.733864039860258</v>
      </c>
      <c r="J107" s="28">
        <f t="shared" si="31"/>
        <v>76960.432499999995</v>
      </c>
      <c r="K107" s="28">
        <f t="shared" si="32"/>
        <v>2057449.7389038426</v>
      </c>
      <c r="L107" s="28">
        <f t="shared" si="33"/>
        <v>797879.00874691014</v>
      </c>
      <c r="M107" s="28">
        <v>0</v>
      </c>
      <c r="N107" s="28">
        <f t="shared" si="34"/>
        <v>2855328.7476507528</v>
      </c>
      <c r="O107" s="28">
        <v>0</v>
      </c>
      <c r="P107" s="28">
        <f t="shared" si="35"/>
        <v>2855328.7476507528</v>
      </c>
      <c r="R107" s="24"/>
    </row>
    <row r="108" spans="1:18" ht="13.5" customHeight="1" x14ac:dyDescent="0.2">
      <c r="A108" s="25" t="s">
        <v>83</v>
      </c>
      <c r="B108" s="26">
        <v>23003</v>
      </c>
      <c r="C108" s="21">
        <v>106</v>
      </c>
      <c r="D108" s="21">
        <v>0</v>
      </c>
      <c r="E108" s="27">
        <v>0</v>
      </c>
      <c r="F108" s="27">
        <f t="shared" si="27"/>
        <v>12</v>
      </c>
      <c r="G108" s="27">
        <f t="shared" si="28"/>
        <v>8.8333333333333339</v>
      </c>
      <c r="H108" s="27">
        <f t="shared" si="29"/>
        <v>0</v>
      </c>
      <c r="I108" s="27">
        <f t="shared" si="30"/>
        <v>8.8333333333333339</v>
      </c>
      <c r="J108" s="28">
        <f t="shared" si="31"/>
        <v>76960.432499999995</v>
      </c>
      <c r="K108" s="28">
        <f t="shared" si="32"/>
        <v>679817.15375000006</v>
      </c>
      <c r="L108" s="28">
        <f t="shared" si="33"/>
        <v>263633.09222425002</v>
      </c>
      <c r="M108" s="28">
        <v>0</v>
      </c>
      <c r="N108" s="28">
        <f t="shared" si="34"/>
        <v>943450.24597425014</v>
      </c>
      <c r="O108" s="28">
        <v>0</v>
      </c>
      <c r="P108" s="28">
        <f t="shared" si="35"/>
        <v>943450.24597425014</v>
      </c>
      <c r="R108" s="24"/>
    </row>
    <row r="109" spans="1:18" ht="13.5" customHeight="1" x14ac:dyDescent="0.2">
      <c r="A109" s="25" t="s">
        <v>176</v>
      </c>
      <c r="B109" s="26">
        <v>65001</v>
      </c>
      <c r="C109" s="21">
        <v>1784.3</v>
      </c>
      <c r="D109" s="21">
        <v>0</v>
      </c>
      <c r="E109" s="27">
        <v>0.25</v>
      </c>
      <c r="F109" s="27">
        <f t="shared" si="27"/>
        <v>15</v>
      </c>
      <c r="G109" s="27">
        <f t="shared" si="28"/>
        <v>118.95333333333333</v>
      </c>
      <c r="H109" s="27">
        <f t="shared" si="29"/>
        <v>1.6666666666666666E-2</v>
      </c>
      <c r="I109" s="27">
        <f t="shared" si="30"/>
        <v>118.97</v>
      </c>
      <c r="J109" s="28">
        <f t="shared" si="31"/>
        <v>76960.432499999995</v>
      </c>
      <c r="K109" s="28">
        <f t="shared" si="32"/>
        <v>9155982.6545249987</v>
      </c>
      <c r="L109" s="28">
        <f t="shared" si="33"/>
        <v>3550690.0734247942</v>
      </c>
      <c r="M109" s="28">
        <v>0</v>
      </c>
      <c r="N109" s="28">
        <f t="shared" si="34"/>
        <v>12706672.727949793</v>
      </c>
      <c r="O109" s="28">
        <v>0</v>
      </c>
      <c r="P109" s="28">
        <f t="shared" si="35"/>
        <v>12706672.727949793</v>
      </c>
      <c r="R109" s="24"/>
    </row>
    <row r="110" spans="1:18" ht="13.5" customHeight="1" x14ac:dyDescent="0.2">
      <c r="A110" s="25" t="s">
        <v>112</v>
      </c>
      <c r="B110" s="26">
        <v>39006</v>
      </c>
      <c r="C110" s="21">
        <v>312</v>
      </c>
      <c r="D110" s="21">
        <v>0</v>
      </c>
      <c r="E110" s="31">
        <v>7.75</v>
      </c>
      <c r="F110" s="27">
        <f t="shared" si="27"/>
        <v>12.84</v>
      </c>
      <c r="G110" s="27">
        <f t="shared" si="28"/>
        <v>24.299065420560748</v>
      </c>
      <c r="H110" s="27">
        <f t="shared" si="29"/>
        <v>0.60358255451713394</v>
      </c>
      <c r="I110" s="27">
        <f t="shared" si="30"/>
        <v>24.902647975077883</v>
      </c>
      <c r="J110" s="28">
        <f t="shared" si="31"/>
        <v>76960.432499999995</v>
      </c>
      <c r="K110" s="28">
        <f t="shared" si="32"/>
        <v>1916518.5585572431</v>
      </c>
      <c r="L110" s="28">
        <f t="shared" si="33"/>
        <v>743225.89700849878</v>
      </c>
      <c r="M110" s="28">
        <v>0</v>
      </c>
      <c r="N110" s="28">
        <f t="shared" si="34"/>
        <v>2659744.4555657418</v>
      </c>
      <c r="O110" s="28">
        <v>0</v>
      </c>
      <c r="P110" s="28">
        <f t="shared" si="35"/>
        <v>2659744.4555657418</v>
      </c>
      <c r="R110" s="24"/>
    </row>
    <row r="111" spans="1:18" ht="13.5" customHeight="1" x14ac:dyDescent="0.2">
      <c r="A111" s="25" t="s">
        <v>165</v>
      </c>
      <c r="B111" s="26">
        <v>60004</v>
      </c>
      <c r="C111" s="21">
        <v>462.91</v>
      </c>
      <c r="D111" s="21">
        <v>0</v>
      </c>
      <c r="E111" s="27">
        <v>4.5</v>
      </c>
      <c r="F111" s="27">
        <f t="shared" si="27"/>
        <v>13.971824999999999</v>
      </c>
      <c r="G111" s="27">
        <f t="shared" si="28"/>
        <v>33.13167750097071</v>
      </c>
      <c r="H111" s="27">
        <f t="shared" si="29"/>
        <v>0.32207675088973703</v>
      </c>
      <c r="I111" s="27">
        <f t="shared" si="30"/>
        <v>33.453754251860445</v>
      </c>
      <c r="J111" s="28">
        <f t="shared" si="31"/>
        <v>76960.432499999995</v>
      </c>
      <c r="K111" s="28">
        <f t="shared" si="32"/>
        <v>2574615.3959718938</v>
      </c>
      <c r="L111" s="28">
        <f t="shared" si="33"/>
        <v>998435.85055790038</v>
      </c>
      <c r="M111" s="28">
        <v>0</v>
      </c>
      <c r="N111" s="28">
        <f t="shared" si="34"/>
        <v>3573051.2465297943</v>
      </c>
      <c r="O111" s="28">
        <v>0</v>
      </c>
      <c r="P111" s="28">
        <f t="shared" si="35"/>
        <v>3573051.2465297943</v>
      </c>
      <c r="R111" s="24"/>
    </row>
    <row r="112" spans="1:18" ht="13.5" customHeight="1" x14ac:dyDescent="0.2">
      <c r="A112" s="25" t="s">
        <v>101</v>
      </c>
      <c r="B112" s="26">
        <v>33003</v>
      </c>
      <c r="C112" s="21">
        <v>543.1</v>
      </c>
      <c r="D112" s="21">
        <v>0</v>
      </c>
      <c r="E112" s="27">
        <v>3</v>
      </c>
      <c r="F112" s="27">
        <f>(((C112+D112-24.18))*0.0075)+10.5</f>
        <v>14.3919</v>
      </c>
      <c r="G112" s="27">
        <f t="shared" si="28"/>
        <v>37.736504561593676</v>
      </c>
      <c r="H112" s="27">
        <f t="shared" si="29"/>
        <v>0.20845058678840181</v>
      </c>
      <c r="I112" s="27">
        <f t="shared" si="30"/>
        <v>37.944955148382078</v>
      </c>
      <c r="J112" s="28">
        <f t="shared" si="31"/>
        <v>76960.432499999995</v>
      </c>
      <c r="K112" s="28">
        <f t="shared" si="32"/>
        <v>2920260.1594125861</v>
      </c>
      <c r="L112" s="28">
        <f t="shared" si="33"/>
        <v>1132476.8898202009</v>
      </c>
      <c r="M112" s="28">
        <v>0</v>
      </c>
      <c r="N112" s="28">
        <f t="shared" si="34"/>
        <v>4052737.049232787</v>
      </c>
      <c r="O112" s="28">
        <v>0</v>
      </c>
      <c r="P112" s="28">
        <f t="shared" si="35"/>
        <v>4052737.049232787</v>
      </c>
      <c r="R112" s="24"/>
    </row>
    <row r="113" spans="1:18" ht="13.5" customHeight="1" x14ac:dyDescent="0.2">
      <c r="A113" s="25" t="s">
        <v>98</v>
      </c>
      <c r="B113" s="26">
        <v>32002</v>
      </c>
      <c r="C113" s="21">
        <v>2699.13</v>
      </c>
      <c r="D113" s="21">
        <v>0.1</v>
      </c>
      <c r="E113" s="27">
        <v>4.25</v>
      </c>
      <c r="F113" s="27">
        <f>IF((C113+D113)&lt;200,12,IF((C113+D113)&gt;600,15,((C113+D113)*0.0075)+10.5))</f>
        <v>15</v>
      </c>
      <c r="G113" s="27">
        <f t="shared" si="28"/>
        <v>179.94866666666667</v>
      </c>
      <c r="H113" s="27">
        <f t="shared" si="29"/>
        <v>0.28333333333333333</v>
      </c>
      <c r="I113" s="27">
        <f t="shared" si="30"/>
        <v>180.232</v>
      </c>
      <c r="J113" s="28">
        <f t="shared" si="31"/>
        <v>76960.432499999995</v>
      </c>
      <c r="K113" s="28">
        <f t="shared" si="32"/>
        <v>13870732.67034</v>
      </c>
      <c r="L113" s="28">
        <f t="shared" si="33"/>
        <v>5379070.1295578517</v>
      </c>
      <c r="M113" s="28">
        <v>12233</v>
      </c>
      <c r="N113" s="28">
        <f t="shared" si="34"/>
        <v>19262035.79989785</v>
      </c>
      <c r="O113" s="28">
        <v>0</v>
      </c>
      <c r="P113" s="28">
        <f t="shared" si="35"/>
        <v>19262035.79989785</v>
      </c>
      <c r="R113" s="24"/>
    </row>
    <row r="114" spans="1:18" ht="13.5" customHeight="1" x14ac:dyDescent="0.2">
      <c r="A114" s="25" t="s">
        <v>30</v>
      </c>
      <c r="B114" s="26">
        <v>1001</v>
      </c>
      <c r="C114" s="21">
        <v>285</v>
      </c>
      <c r="D114" s="21">
        <v>0</v>
      </c>
      <c r="E114" s="27">
        <v>8</v>
      </c>
      <c r="F114" s="27">
        <f>(((C114+D114-16))*0.0075)+10.5</f>
        <v>12.5175</v>
      </c>
      <c r="G114" s="27">
        <f t="shared" si="28"/>
        <v>22.768124625524266</v>
      </c>
      <c r="H114" s="27">
        <f t="shared" si="29"/>
        <v>0.63910525264629514</v>
      </c>
      <c r="I114" s="27">
        <f t="shared" si="30"/>
        <v>23.407229878170561</v>
      </c>
      <c r="J114" s="28">
        <f t="shared" si="31"/>
        <v>76960.432499999995</v>
      </c>
      <c r="K114" s="28">
        <f t="shared" si="32"/>
        <v>1801430.5350509286</v>
      </c>
      <c r="L114" s="28">
        <f t="shared" si="33"/>
        <v>698594.76149275003</v>
      </c>
      <c r="M114" s="28">
        <v>0</v>
      </c>
      <c r="N114" s="28">
        <f t="shared" si="34"/>
        <v>2500025.2965436787</v>
      </c>
      <c r="O114" s="28">
        <v>0</v>
      </c>
      <c r="P114" s="28">
        <f t="shared" si="35"/>
        <v>2500025.2965436787</v>
      </c>
      <c r="R114" s="24"/>
    </row>
    <row r="115" spans="1:18" ht="13.5" customHeight="1" x14ac:dyDescent="0.2">
      <c r="A115" s="25" t="s">
        <v>54</v>
      </c>
      <c r="B115" s="26">
        <v>11005</v>
      </c>
      <c r="C115" s="21">
        <v>513</v>
      </c>
      <c r="D115" s="21">
        <v>0</v>
      </c>
      <c r="E115" s="27">
        <v>4.5</v>
      </c>
      <c r="F115" s="27">
        <f t="shared" ref="F115:F153" si="36">IF((C115+D115)&lt;200,12,IF((C115+D115)&gt;600,15,((C115+D115)*0.0075)+10.5))</f>
        <v>14.3475</v>
      </c>
      <c r="G115" s="27">
        <f t="shared" si="28"/>
        <v>35.755358076319915</v>
      </c>
      <c r="H115" s="27">
        <f t="shared" si="29"/>
        <v>0.31364349189754315</v>
      </c>
      <c r="I115" s="27">
        <f t="shared" si="30"/>
        <v>36.069001568217459</v>
      </c>
      <c r="J115" s="28">
        <f t="shared" si="31"/>
        <v>76960.432499999995</v>
      </c>
      <c r="K115" s="28">
        <f t="shared" si="32"/>
        <v>2775885.9605331938</v>
      </c>
      <c r="L115" s="28">
        <f t="shared" si="33"/>
        <v>1076488.5754947725</v>
      </c>
      <c r="M115" s="28">
        <v>0</v>
      </c>
      <c r="N115" s="28">
        <f t="shared" si="34"/>
        <v>3852374.5360279661</v>
      </c>
      <c r="O115" s="28">
        <v>0</v>
      </c>
      <c r="P115" s="28">
        <f t="shared" si="35"/>
        <v>3852374.5360279661</v>
      </c>
      <c r="R115" s="24"/>
    </row>
    <row r="116" spans="1:18" ht="13.5" customHeight="1" x14ac:dyDescent="0.2">
      <c r="A116" s="25" t="s">
        <v>143</v>
      </c>
      <c r="B116" s="26">
        <v>51004</v>
      </c>
      <c r="C116" s="21">
        <v>12420.76</v>
      </c>
      <c r="D116" s="21">
        <v>1.8</v>
      </c>
      <c r="E116" s="27">
        <v>29</v>
      </c>
      <c r="F116" s="27">
        <f t="shared" si="36"/>
        <v>15</v>
      </c>
      <c r="G116" s="27">
        <f t="shared" si="28"/>
        <v>828.17066666666665</v>
      </c>
      <c r="H116" s="27">
        <f t="shared" si="29"/>
        <v>1.9333333333333333</v>
      </c>
      <c r="I116" s="27">
        <f t="shared" si="30"/>
        <v>830.10399999999993</v>
      </c>
      <c r="J116" s="28">
        <f t="shared" si="31"/>
        <v>76960.432499999995</v>
      </c>
      <c r="K116" s="28">
        <f t="shared" si="32"/>
        <v>63885162.859979987</v>
      </c>
      <c r="L116" s="28">
        <f t="shared" si="33"/>
        <v>24774666.157100238</v>
      </c>
      <c r="M116" s="28">
        <v>50341</v>
      </c>
      <c r="N116" s="28">
        <f t="shared" si="34"/>
        <v>88710170.017080218</v>
      </c>
      <c r="O116" s="28">
        <v>0</v>
      </c>
      <c r="P116" s="28">
        <f t="shared" si="35"/>
        <v>88710170.017080218</v>
      </c>
      <c r="R116" s="24"/>
    </row>
    <row r="117" spans="1:18" ht="13.5" customHeight="1" x14ac:dyDescent="0.2">
      <c r="A117" s="25" t="s">
        <v>156</v>
      </c>
      <c r="B117" s="26">
        <v>56004</v>
      </c>
      <c r="C117" s="21">
        <v>510.15</v>
      </c>
      <c r="D117" s="21">
        <v>0</v>
      </c>
      <c r="E117" s="27">
        <v>0.5</v>
      </c>
      <c r="F117" s="27">
        <f t="shared" si="36"/>
        <v>14.326124999999999</v>
      </c>
      <c r="G117" s="27">
        <f t="shared" si="28"/>
        <v>35.609768866319399</v>
      </c>
      <c r="H117" s="27">
        <f t="shared" si="29"/>
        <v>3.4901273023933546E-2</v>
      </c>
      <c r="I117" s="27">
        <f t="shared" si="30"/>
        <v>35.644670139343333</v>
      </c>
      <c r="J117" s="28">
        <f t="shared" si="31"/>
        <v>76960.432499999995</v>
      </c>
      <c r="K117" s="28">
        <f t="shared" si="32"/>
        <v>2743229.2302436982</v>
      </c>
      <c r="L117" s="28">
        <f t="shared" si="33"/>
        <v>1063824.2954885061</v>
      </c>
      <c r="M117" s="28">
        <v>0</v>
      </c>
      <c r="N117" s="28">
        <f t="shared" si="34"/>
        <v>3807053.5257322043</v>
      </c>
      <c r="O117" s="28">
        <v>0</v>
      </c>
      <c r="P117" s="28">
        <f t="shared" si="35"/>
        <v>3807053.5257322043</v>
      </c>
      <c r="R117" s="24"/>
    </row>
    <row r="118" spans="1:18" ht="13.5" customHeight="1" x14ac:dyDescent="0.2">
      <c r="A118" s="25" t="s">
        <v>150</v>
      </c>
      <c r="B118" s="26">
        <v>54004</v>
      </c>
      <c r="C118" s="21">
        <v>228</v>
      </c>
      <c r="D118" s="21">
        <v>0</v>
      </c>
      <c r="E118" s="27">
        <v>4.25</v>
      </c>
      <c r="F118" s="27">
        <f t="shared" si="36"/>
        <v>12.21</v>
      </c>
      <c r="G118" s="27">
        <f t="shared" si="28"/>
        <v>18.67321867321867</v>
      </c>
      <c r="H118" s="27">
        <f t="shared" si="29"/>
        <v>0.34807534807534807</v>
      </c>
      <c r="I118" s="27">
        <f t="shared" si="30"/>
        <v>19.021294021294018</v>
      </c>
      <c r="J118" s="28">
        <f t="shared" si="31"/>
        <v>76960.432499999995</v>
      </c>
      <c r="K118" s="28">
        <f t="shared" si="32"/>
        <v>1463887.0145884517</v>
      </c>
      <c r="L118" s="28">
        <f t="shared" si="33"/>
        <v>567695.38425740157</v>
      </c>
      <c r="M118" s="28">
        <v>0</v>
      </c>
      <c r="N118" s="28">
        <f t="shared" si="34"/>
        <v>2031582.3988458533</v>
      </c>
      <c r="O118" s="28">
        <v>0</v>
      </c>
      <c r="P118" s="28">
        <f t="shared" si="35"/>
        <v>2031582.3988458533</v>
      </c>
      <c r="Q118" s="29"/>
      <c r="R118" s="24"/>
    </row>
    <row r="119" spans="1:18" ht="13.5" customHeight="1" x14ac:dyDescent="0.2">
      <c r="A119" s="25" t="s">
        <v>154</v>
      </c>
      <c r="B119" s="26">
        <v>55005</v>
      </c>
      <c r="C119" s="21">
        <v>198</v>
      </c>
      <c r="D119" s="21">
        <v>0</v>
      </c>
      <c r="E119" s="27">
        <v>6.25</v>
      </c>
      <c r="F119" s="27">
        <f t="shared" si="36"/>
        <v>12</v>
      </c>
      <c r="G119" s="27">
        <f t="shared" si="28"/>
        <v>16.5</v>
      </c>
      <c r="H119" s="27">
        <f t="shared" si="29"/>
        <v>0.52083333333333337</v>
      </c>
      <c r="I119" s="27">
        <f t="shared" si="30"/>
        <v>17.020833333333332</v>
      </c>
      <c r="J119" s="28">
        <f t="shared" si="31"/>
        <v>76960.432499999995</v>
      </c>
      <c r="K119" s="28">
        <f t="shared" si="32"/>
        <v>1309930.6948437497</v>
      </c>
      <c r="L119" s="28">
        <f t="shared" si="33"/>
        <v>507991.12346040615</v>
      </c>
      <c r="M119" s="28">
        <v>0</v>
      </c>
      <c r="N119" s="28">
        <f t="shared" si="34"/>
        <v>1817921.818304156</v>
      </c>
      <c r="O119" s="28">
        <v>0</v>
      </c>
      <c r="P119" s="28">
        <f t="shared" si="35"/>
        <v>1817921.818304156</v>
      </c>
      <c r="R119" s="24"/>
    </row>
    <row r="120" spans="1:18" ht="13.5" customHeight="1" x14ac:dyDescent="0.2">
      <c r="A120" s="25" t="s">
        <v>38</v>
      </c>
      <c r="B120" s="26">
        <v>4003</v>
      </c>
      <c r="C120" s="21">
        <v>254.42</v>
      </c>
      <c r="D120" s="21">
        <v>0</v>
      </c>
      <c r="E120" s="27">
        <v>0.25</v>
      </c>
      <c r="F120" s="27">
        <f t="shared" si="36"/>
        <v>12.408149999999999</v>
      </c>
      <c r="G120" s="27">
        <f t="shared" si="28"/>
        <v>20.504265341731042</v>
      </c>
      <c r="H120" s="27">
        <f t="shared" si="29"/>
        <v>2.0148047855643267E-2</v>
      </c>
      <c r="I120" s="27">
        <f t="shared" si="30"/>
        <v>20.524413389586684</v>
      </c>
      <c r="J120" s="28">
        <f t="shared" si="31"/>
        <v>76960.432499999995</v>
      </c>
      <c r="K120" s="28">
        <f t="shared" si="32"/>
        <v>1579567.7312713822</v>
      </c>
      <c r="L120" s="28">
        <f t="shared" si="33"/>
        <v>612556.36618704197</v>
      </c>
      <c r="M120" s="28">
        <v>0</v>
      </c>
      <c r="N120" s="28">
        <f t="shared" si="34"/>
        <v>2192124.097458424</v>
      </c>
      <c r="O120" s="28">
        <v>0</v>
      </c>
      <c r="P120" s="28">
        <f t="shared" si="35"/>
        <v>2192124.097458424</v>
      </c>
      <c r="R120" s="24"/>
    </row>
    <row r="121" spans="1:18" ht="13.5" customHeight="1" x14ac:dyDescent="0.2">
      <c r="A121" s="25" t="s">
        <v>171</v>
      </c>
      <c r="B121" s="26">
        <v>62005</v>
      </c>
      <c r="C121" s="21">
        <v>176</v>
      </c>
      <c r="D121" s="21">
        <v>0.1</v>
      </c>
      <c r="E121" s="27">
        <v>0</v>
      </c>
      <c r="F121" s="27">
        <f t="shared" si="36"/>
        <v>12</v>
      </c>
      <c r="G121" s="27">
        <f t="shared" si="28"/>
        <v>14.674999999999999</v>
      </c>
      <c r="H121" s="27">
        <f t="shared" si="29"/>
        <v>0</v>
      </c>
      <c r="I121" s="27">
        <f t="shared" si="30"/>
        <v>14.674999999999999</v>
      </c>
      <c r="J121" s="28">
        <f t="shared" si="31"/>
        <v>76960.432499999995</v>
      </c>
      <c r="K121" s="28">
        <f t="shared" si="32"/>
        <v>1129394.3469374999</v>
      </c>
      <c r="L121" s="28">
        <f t="shared" si="33"/>
        <v>437979.12774236244</v>
      </c>
      <c r="M121" s="28">
        <v>0</v>
      </c>
      <c r="N121" s="28">
        <f t="shared" si="34"/>
        <v>1567373.4746798624</v>
      </c>
      <c r="O121" s="28">
        <v>0</v>
      </c>
      <c r="P121" s="28">
        <f t="shared" si="35"/>
        <v>1567373.4746798624</v>
      </c>
      <c r="R121" s="24"/>
    </row>
    <row r="122" spans="1:18" ht="13.5" customHeight="1" x14ac:dyDescent="0.2">
      <c r="A122" s="25" t="s">
        <v>135</v>
      </c>
      <c r="B122" s="26">
        <v>49005</v>
      </c>
      <c r="C122" s="21">
        <v>24447.69</v>
      </c>
      <c r="D122" s="21">
        <v>0.1</v>
      </c>
      <c r="E122" s="27">
        <v>467</v>
      </c>
      <c r="F122" s="27">
        <f t="shared" si="36"/>
        <v>15</v>
      </c>
      <c r="G122" s="27">
        <f t="shared" si="28"/>
        <v>1629.8526666666664</v>
      </c>
      <c r="H122" s="27">
        <f t="shared" si="29"/>
        <v>31.133333333333333</v>
      </c>
      <c r="I122" s="27">
        <f t="shared" si="30"/>
        <v>1660.9859999999999</v>
      </c>
      <c r="J122" s="28">
        <f t="shared" si="31"/>
        <v>76960.432499999995</v>
      </c>
      <c r="K122" s="28">
        <f t="shared" si="32"/>
        <v>127830200.93644498</v>
      </c>
      <c r="L122" s="28">
        <f t="shared" si="33"/>
        <v>49572551.923153363</v>
      </c>
      <c r="M122" s="28">
        <v>98503</v>
      </c>
      <c r="N122" s="28">
        <f t="shared" si="34"/>
        <v>177501255.85959834</v>
      </c>
      <c r="O122" s="28">
        <v>0</v>
      </c>
      <c r="P122" s="28">
        <f t="shared" si="35"/>
        <v>177501255.85959834</v>
      </c>
      <c r="R122" s="24"/>
    </row>
    <row r="123" spans="1:18" ht="13.5" customHeight="1" x14ac:dyDescent="0.2">
      <c r="A123" s="25" t="s">
        <v>41</v>
      </c>
      <c r="B123" s="26">
        <v>5005</v>
      </c>
      <c r="C123" s="21">
        <v>724.6</v>
      </c>
      <c r="D123" s="21">
        <v>0.1</v>
      </c>
      <c r="E123" s="27">
        <v>2</v>
      </c>
      <c r="F123" s="27">
        <f t="shared" si="36"/>
        <v>15</v>
      </c>
      <c r="G123" s="27">
        <f t="shared" si="28"/>
        <v>48.31333333333334</v>
      </c>
      <c r="H123" s="27">
        <f t="shared" si="29"/>
        <v>0.13333333333333333</v>
      </c>
      <c r="I123" s="27">
        <f t="shared" si="30"/>
        <v>48.446666666666673</v>
      </c>
      <c r="J123" s="28">
        <f t="shared" si="31"/>
        <v>76960.432499999995</v>
      </c>
      <c r="K123" s="28">
        <f t="shared" si="32"/>
        <v>3728476.4198500002</v>
      </c>
      <c r="L123" s="28">
        <f t="shared" si="33"/>
        <v>1445903.1556178299</v>
      </c>
      <c r="M123" s="28">
        <v>0</v>
      </c>
      <c r="N123" s="28">
        <f t="shared" si="34"/>
        <v>5174379.5754678305</v>
      </c>
      <c r="O123" s="28">
        <v>0</v>
      </c>
      <c r="P123" s="28">
        <f t="shared" si="35"/>
        <v>5174379.5754678305</v>
      </c>
      <c r="R123" s="24"/>
    </row>
    <row r="124" spans="1:18" ht="13.5" customHeight="1" x14ac:dyDescent="0.2">
      <c r="A124" s="25" t="s">
        <v>149</v>
      </c>
      <c r="B124" s="26">
        <v>54002</v>
      </c>
      <c r="C124" s="21">
        <v>949</v>
      </c>
      <c r="D124" s="21">
        <v>0.1</v>
      </c>
      <c r="E124" s="27">
        <v>4.25</v>
      </c>
      <c r="F124" s="27">
        <f t="shared" si="36"/>
        <v>15</v>
      </c>
      <c r="G124" s="27">
        <f t="shared" si="28"/>
        <v>63.273333333333333</v>
      </c>
      <c r="H124" s="27">
        <f t="shared" si="29"/>
        <v>0.28333333333333333</v>
      </c>
      <c r="I124" s="27">
        <f t="shared" si="30"/>
        <v>63.556666666666665</v>
      </c>
      <c r="J124" s="28">
        <f t="shared" si="31"/>
        <v>76960.432499999995</v>
      </c>
      <c r="K124" s="28">
        <f t="shared" si="32"/>
        <v>4891348.5549249994</v>
      </c>
      <c r="L124" s="28">
        <f t="shared" si="33"/>
        <v>1896864.9695999147</v>
      </c>
      <c r="M124" s="28">
        <v>0</v>
      </c>
      <c r="N124" s="28">
        <f t="shared" si="34"/>
        <v>6788213.5245249141</v>
      </c>
      <c r="O124" s="28">
        <v>0</v>
      </c>
      <c r="P124" s="28">
        <f t="shared" si="35"/>
        <v>6788213.5245249141</v>
      </c>
      <c r="R124" s="24"/>
    </row>
    <row r="125" spans="1:18" ht="13.5" customHeight="1" x14ac:dyDescent="0.2">
      <c r="A125" s="25" t="s">
        <v>65</v>
      </c>
      <c r="B125" s="26">
        <v>15003</v>
      </c>
      <c r="C125" s="21">
        <v>183</v>
      </c>
      <c r="D125" s="21">
        <v>0</v>
      </c>
      <c r="E125" s="27">
        <v>0</v>
      </c>
      <c r="F125" s="27">
        <f t="shared" si="36"/>
        <v>12</v>
      </c>
      <c r="G125" s="27">
        <f t="shared" si="28"/>
        <v>15.25</v>
      </c>
      <c r="H125" s="27">
        <f t="shared" si="29"/>
        <v>0</v>
      </c>
      <c r="I125" s="27">
        <f t="shared" si="30"/>
        <v>15.25</v>
      </c>
      <c r="J125" s="28">
        <f t="shared" si="31"/>
        <v>76960.432499999995</v>
      </c>
      <c r="K125" s="28">
        <f t="shared" si="32"/>
        <v>1173646.5956249998</v>
      </c>
      <c r="L125" s="28">
        <f t="shared" si="33"/>
        <v>455140.14978337492</v>
      </c>
      <c r="M125" s="28">
        <v>0</v>
      </c>
      <c r="N125" s="28">
        <f t="shared" si="34"/>
        <v>1628786.7454083748</v>
      </c>
      <c r="O125" s="28">
        <v>0</v>
      </c>
      <c r="P125" s="28">
        <f t="shared" si="35"/>
        <v>1628786.7454083748</v>
      </c>
      <c r="R125" s="24"/>
    </row>
    <row r="126" spans="1:18" ht="13.5" customHeight="1" x14ac:dyDescent="0.2">
      <c r="A126" s="25" t="s">
        <v>89</v>
      </c>
      <c r="B126" s="26">
        <v>26005</v>
      </c>
      <c r="C126" s="21">
        <v>83</v>
      </c>
      <c r="D126" s="21">
        <v>0</v>
      </c>
      <c r="E126" s="27">
        <v>0</v>
      </c>
      <c r="F126" s="27">
        <f t="shared" si="36"/>
        <v>12</v>
      </c>
      <c r="G126" s="27">
        <f t="shared" si="28"/>
        <v>6.916666666666667</v>
      </c>
      <c r="H126" s="27">
        <f t="shared" si="29"/>
        <v>0</v>
      </c>
      <c r="I126" s="27">
        <f t="shared" si="30"/>
        <v>6.916666666666667</v>
      </c>
      <c r="J126" s="28">
        <f t="shared" si="31"/>
        <v>76960.432499999995</v>
      </c>
      <c r="K126" s="28">
        <f t="shared" si="32"/>
        <v>532309.65812499996</v>
      </c>
      <c r="L126" s="28">
        <f t="shared" si="33"/>
        <v>206429.68542087497</v>
      </c>
      <c r="M126" s="28">
        <v>0</v>
      </c>
      <c r="N126" s="28">
        <f t="shared" si="34"/>
        <v>738739.34354587493</v>
      </c>
      <c r="O126" s="28">
        <v>0</v>
      </c>
      <c r="P126" s="28">
        <f t="shared" si="35"/>
        <v>738739.34354587493</v>
      </c>
      <c r="R126" s="24"/>
    </row>
    <row r="127" spans="1:18" ht="13.5" customHeight="1" x14ac:dyDescent="0.2">
      <c r="A127" s="25" t="s">
        <v>114</v>
      </c>
      <c r="B127" s="26">
        <v>40002</v>
      </c>
      <c r="C127" s="21">
        <v>2403.7399999999998</v>
      </c>
      <c r="D127" s="21">
        <v>0.30000000000000004</v>
      </c>
      <c r="E127" s="27">
        <v>2.5</v>
      </c>
      <c r="F127" s="27">
        <f t="shared" si="36"/>
        <v>15</v>
      </c>
      <c r="G127" s="27">
        <f t="shared" si="28"/>
        <v>160.26933333333332</v>
      </c>
      <c r="H127" s="27">
        <f t="shared" si="29"/>
        <v>0.16666666666666666</v>
      </c>
      <c r="I127" s="27">
        <f t="shared" si="30"/>
        <v>160.43599999999998</v>
      </c>
      <c r="J127" s="28">
        <f t="shared" si="31"/>
        <v>76960.432499999995</v>
      </c>
      <c r="K127" s="28">
        <f t="shared" si="32"/>
        <v>12347223.948569998</v>
      </c>
      <c r="L127" s="28">
        <f t="shared" si="33"/>
        <v>4788253.4472554447</v>
      </c>
      <c r="M127" s="28">
        <v>0</v>
      </c>
      <c r="N127" s="28">
        <f t="shared" si="34"/>
        <v>17135477.395825442</v>
      </c>
      <c r="O127" s="28">
        <v>0</v>
      </c>
      <c r="P127" s="28">
        <f t="shared" si="35"/>
        <v>17135477.395825442</v>
      </c>
      <c r="R127" s="24"/>
    </row>
    <row r="128" spans="1:18" ht="13.5" customHeight="1" x14ac:dyDescent="0.2">
      <c r="A128" s="25" t="s">
        <v>159</v>
      </c>
      <c r="B128" s="26">
        <v>57001</v>
      </c>
      <c r="C128" s="21">
        <v>421.22</v>
      </c>
      <c r="D128" s="21">
        <v>0.2</v>
      </c>
      <c r="E128" s="27">
        <v>0</v>
      </c>
      <c r="F128" s="27">
        <f t="shared" si="36"/>
        <v>13.66065</v>
      </c>
      <c r="G128" s="27">
        <f t="shared" si="28"/>
        <v>30.849190924297162</v>
      </c>
      <c r="H128" s="27">
        <f t="shared" si="29"/>
        <v>0</v>
      </c>
      <c r="I128" s="27">
        <f t="shared" si="30"/>
        <v>30.849190924297162</v>
      </c>
      <c r="J128" s="28">
        <f t="shared" si="31"/>
        <v>76960.432499999995</v>
      </c>
      <c r="K128" s="28">
        <f t="shared" si="32"/>
        <v>2374167.0758089842</v>
      </c>
      <c r="L128" s="28">
        <f t="shared" si="33"/>
        <v>920701.99199872406</v>
      </c>
      <c r="M128" s="28">
        <v>0</v>
      </c>
      <c r="N128" s="28">
        <f t="shared" si="34"/>
        <v>3294869.0678077084</v>
      </c>
      <c r="O128" s="28">
        <v>0</v>
      </c>
      <c r="P128" s="28">
        <f t="shared" si="35"/>
        <v>3294869.0678077084</v>
      </c>
      <c r="R128" s="24"/>
    </row>
    <row r="129" spans="1:18" ht="13.5" customHeight="1" x14ac:dyDescent="0.2">
      <c r="A129" s="25" t="s">
        <v>151</v>
      </c>
      <c r="B129" s="26">
        <v>54006</v>
      </c>
      <c r="C129" s="21">
        <v>172</v>
      </c>
      <c r="D129" s="21">
        <v>0</v>
      </c>
      <c r="E129" s="27">
        <v>0</v>
      </c>
      <c r="F129" s="27">
        <f t="shared" si="36"/>
        <v>12</v>
      </c>
      <c r="G129" s="27">
        <f t="shared" si="28"/>
        <v>14.333333333333334</v>
      </c>
      <c r="H129" s="27">
        <f t="shared" si="29"/>
        <v>0</v>
      </c>
      <c r="I129" s="27">
        <f t="shared" si="30"/>
        <v>14.333333333333334</v>
      </c>
      <c r="J129" s="28">
        <f t="shared" si="31"/>
        <v>76960.432499999995</v>
      </c>
      <c r="K129" s="28">
        <f t="shared" si="32"/>
        <v>1103099.5325</v>
      </c>
      <c r="L129" s="28">
        <f t="shared" si="33"/>
        <v>427781.99870349996</v>
      </c>
      <c r="M129" s="28">
        <v>0</v>
      </c>
      <c r="N129" s="28">
        <f t="shared" si="34"/>
        <v>1530881.5312035</v>
      </c>
      <c r="O129" s="28">
        <v>0</v>
      </c>
      <c r="P129" s="28">
        <f t="shared" si="35"/>
        <v>1530881.5312035</v>
      </c>
      <c r="R129" s="24"/>
    </row>
    <row r="130" spans="1:18" ht="13.5" customHeight="1" x14ac:dyDescent="0.2">
      <c r="A130" s="25" t="s">
        <v>118</v>
      </c>
      <c r="B130" s="26">
        <v>41005</v>
      </c>
      <c r="C130" s="21">
        <v>2428.62</v>
      </c>
      <c r="D130" s="21">
        <v>0</v>
      </c>
      <c r="E130" s="27">
        <v>9</v>
      </c>
      <c r="F130" s="27">
        <f t="shared" si="36"/>
        <v>15</v>
      </c>
      <c r="G130" s="27">
        <f t="shared" si="28"/>
        <v>161.90799999999999</v>
      </c>
      <c r="H130" s="27">
        <f t="shared" si="29"/>
        <v>0.6</v>
      </c>
      <c r="I130" s="27">
        <f t="shared" si="30"/>
        <v>162.50799999999998</v>
      </c>
      <c r="J130" s="28">
        <f t="shared" si="31"/>
        <v>76960.432499999995</v>
      </c>
      <c r="K130" s="28">
        <f t="shared" si="32"/>
        <v>12506685.964709997</v>
      </c>
      <c r="L130" s="28">
        <f t="shared" si="33"/>
        <v>4850092.8171145367</v>
      </c>
      <c r="M130" s="28">
        <v>0</v>
      </c>
      <c r="N130" s="28">
        <f t="shared" si="34"/>
        <v>17356778.781824533</v>
      </c>
      <c r="O130" s="28">
        <v>0</v>
      </c>
      <c r="P130" s="28">
        <f t="shared" si="35"/>
        <v>17356778.781824533</v>
      </c>
      <c r="R130" s="24"/>
    </row>
    <row r="131" spans="1:18" ht="13.5" customHeight="1" x14ac:dyDescent="0.2">
      <c r="A131" s="25" t="s">
        <v>75</v>
      </c>
      <c r="B131" s="26">
        <v>20003</v>
      </c>
      <c r="C131" s="21">
        <v>369</v>
      </c>
      <c r="D131" s="21">
        <v>0</v>
      </c>
      <c r="E131" s="27">
        <v>0.5</v>
      </c>
      <c r="F131" s="27">
        <f t="shared" si="36"/>
        <v>13.2675</v>
      </c>
      <c r="G131" s="27">
        <f t="shared" si="28"/>
        <v>27.81232334652346</v>
      </c>
      <c r="H131" s="27">
        <f t="shared" si="29"/>
        <v>3.768607499528924E-2</v>
      </c>
      <c r="I131" s="27">
        <f t="shared" si="30"/>
        <v>27.850009421518749</v>
      </c>
      <c r="J131" s="28">
        <f t="shared" si="31"/>
        <v>76960.432499999995</v>
      </c>
      <c r="K131" s="28">
        <f t="shared" si="32"/>
        <v>2143348.7702091574</v>
      </c>
      <c r="L131" s="28">
        <f t="shared" si="33"/>
        <v>831190.65308711119</v>
      </c>
      <c r="M131" s="28">
        <v>0</v>
      </c>
      <c r="N131" s="28">
        <f t="shared" si="34"/>
        <v>2974539.4232962686</v>
      </c>
      <c r="O131" s="28">
        <v>0</v>
      </c>
      <c r="P131" s="28">
        <f t="shared" si="35"/>
        <v>2974539.4232962686</v>
      </c>
      <c r="R131" s="24"/>
    </row>
    <row r="132" spans="1:18" ht="13.5" customHeight="1" x14ac:dyDescent="0.2">
      <c r="A132" s="25" t="s">
        <v>177</v>
      </c>
      <c r="B132" s="26">
        <v>66001</v>
      </c>
      <c r="C132" s="21">
        <v>2058.1</v>
      </c>
      <c r="D132" s="21">
        <v>0</v>
      </c>
      <c r="E132" s="27">
        <v>3</v>
      </c>
      <c r="F132" s="27">
        <f t="shared" si="36"/>
        <v>15</v>
      </c>
      <c r="G132" s="27">
        <f t="shared" si="28"/>
        <v>137.20666666666665</v>
      </c>
      <c r="H132" s="27">
        <f t="shared" si="29"/>
        <v>0.2</v>
      </c>
      <c r="I132" s="27">
        <f t="shared" si="30"/>
        <v>137.40666666666664</v>
      </c>
      <c r="J132" s="28">
        <f t="shared" si="31"/>
        <v>76960.432499999995</v>
      </c>
      <c r="K132" s="28">
        <f t="shared" si="32"/>
        <v>10574876.495049996</v>
      </c>
      <c r="L132" s="28">
        <f t="shared" si="33"/>
        <v>4100937.1047803885</v>
      </c>
      <c r="M132" s="28">
        <v>17488</v>
      </c>
      <c r="N132" s="28">
        <f t="shared" si="34"/>
        <v>14693301.599830385</v>
      </c>
      <c r="O132" s="28">
        <v>0</v>
      </c>
      <c r="P132" s="28">
        <f t="shared" si="35"/>
        <v>14693301.599830385</v>
      </c>
      <c r="R132" s="24"/>
    </row>
    <row r="133" spans="1:18" ht="13.5" customHeight="1" x14ac:dyDescent="0.2">
      <c r="A133" s="25" t="s">
        <v>102</v>
      </c>
      <c r="B133" s="26">
        <v>33005</v>
      </c>
      <c r="C133" s="21">
        <v>146</v>
      </c>
      <c r="D133" s="21">
        <v>0</v>
      </c>
      <c r="E133" s="27">
        <v>3.25</v>
      </c>
      <c r="F133" s="27">
        <f t="shared" si="36"/>
        <v>12</v>
      </c>
      <c r="G133" s="27">
        <f t="shared" si="28"/>
        <v>12.166666666666666</v>
      </c>
      <c r="H133" s="27">
        <f t="shared" si="29"/>
        <v>0.27083333333333331</v>
      </c>
      <c r="I133" s="27">
        <f t="shared" si="30"/>
        <v>12.4375</v>
      </c>
      <c r="J133" s="28">
        <f t="shared" si="31"/>
        <v>76960.432499999995</v>
      </c>
      <c r="K133" s="28">
        <f t="shared" si="32"/>
        <v>957195.37921874993</v>
      </c>
      <c r="L133" s="28">
        <f t="shared" si="33"/>
        <v>371200.36806103121</v>
      </c>
      <c r="M133" s="28">
        <v>0</v>
      </c>
      <c r="N133" s="28">
        <f t="shared" si="34"/>
        <v>1328395.7472797811</v>
      </c>
      <c r="O133" s="28">
        <v>0</v>
      </c>
      <c r="P133" s="28">
        <f t="shared" si="35"/>
        <v>1328395.7472797811</v>
      </c>
      <c r="R133" s="24"/>
    </row>
    <row r="134" spans="1:18" ht="13.5" customHeight="1" x14ac:dyDescent="0.2">
      <c r="A134" s="25" t="s">
        <v>136</v>
      </c>
      <c r="B134" s="26">
        <v>49006</v>
      </c>
      <c r="C134" s="21">
        <v>936.38</v>
      </c>
      <c r="D134" s="21">
        <v>0.1</v>
      </c>
      <c r="E134" s="27">
        <v>7.75</v>
      </c>
      <c r="F134" s="27">
        <f t="shared" si="36"/>
        <v>15</v>
      </c>
      <c r="G134" s="27">
        <f t="shared" ref="G134:G165" si="37">(C134+D134)/F134</f>
        <v>62.432000000000002</v>
      </c>
      <c r="H134" s="27">
        <f t="shared" ref="H134:H153" si="38">E134/F134</f>
        <v>0.51666666666666672</v>
      </c>
      <c r="I134" s="27">
        <f t="shared" ref="I134:I165" si="39">G134+H134</f>
        <v>62.948666666666668</v>
      </c>
      <c r="J134" s="28">
        <f t="shared" ref="J134:J153" si="40">$J$4*1.29</f>
        <v>76960.432499999995</v>
      </c>
      <c r="K134" s="28">
        <f t="shared" ref="K134:K165" si="41">I134*J134</f>
        <v>4844556.6119649997</v>
      </c>
      <c r="L134" s="28">
        <f t="shared" ref="L134:L165" si="42">K134*0.3878</f>
        <v>1878719.0541200268</v>
      </c>
      <c r="M134" s="28">
        <v>0</v>
      </c>
      <c r="N134" s="28">
        <f t="shared" ref="N134:N165" si="43">K134+L134+M134</f>
        <v>6723275.6660850262</v>
      </c>
      <c r="O134" s="28">
        <v>0</v>
      </c>
      <c r="P134" s="28">
        <f t="shared" ref="P134:P165" si="44">IF(O134=0,N134,O134)</f>
        <v>6723275.6660850262</v>
      </c>
      <c r="R134" s="24"/>
    </row>
    <row r="135" spans="1:18" ht="13.5" customHeight="1" x14ac:dyDescent="0.2">
      <c r="A135" s="25" t="s">
        <v>57</v>
      </c>
      <c r="B135" s="26">
        <v>13001</v>
      </c>
      <c r="C135" s="21">
        <v>1393.41</v>
      </c>
      <c r="D135" s="21">
        <v>0</v>
      </c>
      <c r="E135" s="27">
        <v>1.25</v>
      </c>
      <c r="F135" s="27">
        <f t="shared" si="36"/>
        <v>15</v>
      </c>
      <c r="G135" s="27">
        <f t="shared" si="37"/>
        <v>92.894000000000005</v>
      </c>
      <c r="H135" s="27">
        <f t="shared" si="38"/>
        <v>8.3333333333333329E-2</v>
      </c>
      <c r="I135" s="27">
        <f t="shared" si="39"/>
        <v>92.977333333333334</v>
      </c>
      <c r="J135" s="28">
        <f t="shared" si="40"/>
        <v>76960.432499999995</v>
      </c>
      <c r="K135" s="28">
        <f t="shared" si="41"/>
        <v>7155575.7860300001</v>
      </c>
      <c r="L135" s="28">
        <f t="shared" si="42"/>
        <v>2774932.2898224341</v>
      </c>
      <c r="M135" s="28">
        <v>0</v>
      </c>
      <c r="N135" s="28">
        <f t="shared" si="43"/>
        <v>9930508.0758524351</v>
      </c>
      <c r="O135" s="28">
        <v>0</v>
      </c>
      <c r="P135" s="28">
        <f t="shared" si="44"/>
        <v>9930508.0758524351</v>
      </c>
      <c r="R135" s="24"/>
    </row>
    <row r="136" spans="1:18" ht="13.5" customHeight="1" x14ac:dyDescent="0.2">
      <c r="A136" s="25" t="s">
        <v>166</v>
      </c>
      <c r="B136" s="26">
        <v>60006</v>
      </c>
      <c r="C136" s="21">
        <v>384.78</v>
      </c>
      <c r="D136" s="21">
        <v>0</v>
      </c>
      <c r="E136" s="27">
        <v>4.25</v>
      </c>
      <c r="F136" s="27">
        <f t="shared" si="36"/>
        <v>13.38585</v>
      </c>
      <c r="G136" s="27">
        <f t="shared" si="37"/>
        <v>28.745279530250226</v>
      </c>
      <c r="H136" s="27">
        <f t="shared" si="38"/>
        <v>0.31749944904507371</v>
      </c>
      <c r="I136" s="27">
        <f t="shared" si="39"/>
        <v>29.062778979295299</v>
      </c>
      <c r="J136" s="28">
        <f t="shared" si="40"/>
        <v>76960.432499999995</v>
      </c>
      <c r="K136" s="28">
        <f t="shared" si="41"/>
        <v>2236684.0398984747</v>
      </c>
      <c r="L136" s="28">
        <f t="shared" si="42"/>
        <v>867386.07067262847</v>
      </c>
      <c r="M136" s="28">
        <v>0</v>
      </c>
      <c r="N136" s="28">
        <f t="shared" si="43"/>
        <v>3104070.1105711032</v>
      </c>
      <c r="O136" s="28">
        <v>0</v>
      </c>
      <c r="P136" s="28">
        <f t="shared" si="44"/>
        <v>3104070.1105711032</v>
      </c>
      <c r="R136" s="24"/>
    </row>
    <row r="137" spans="1:18" ht="13.5" customHeight="1" x14ac:dyDescent="0.2">
      <c r="A137" s="25" t="s">
        <v>53</v>
      </c>
      <c r="B137" s="26">
        <v>11004</v>
      </c>
      <c r="C137" s="21">
        <v>787</v>
      </c>
      <c r="D137" s="21">
        <v>0</v>
      </c>
      <c r="E137" s="27">
        <v>0</v>
      </c>
      <c r="F137" s="27">
        <f t="shared" si="36"/>
        <v>15</v>
      </c>
      <c r="G137" s="27">
        <f t="shared" si="37"/>
        <v>52.466666666666669</v>
      </c>
      <c r="H137" s="27">
        <f t="shared" si="38"/>
        <v>0</v>
      </c>
      <c r="I137" s="27">
        <f t="shared" si="39"/>
        <v>52.466666666666669</v>
      </c>
      <c r="J137" s="28">
        <f t="shared" si="40"/>
        <v>76960.432499999995</v>
      </c>
      <c r="K137" s="28">
        <f t="shared" si="41"/>
        <v>4037857.3585000001</v>
      </c>
      <c r="L137" s="28">
        <f t="shared" si="42"/>
        <v>1565881.0836262999</v>
      </c>
      <c r="M137" s="28">
        <v>0</v>
      </c>
      <c r="N137" s="28">
        <f t="shared" si="43"/>
        <v>5603738.4421263002</v>
      </c>
      <c r="O137" s="28">
        <v>0</v>
      </c>
      <c r="P137" s="28">
        <f t="shared" si="44"/>
        <v>5603738.4421263002</v>
      </c>
      <c r="R137" s="24"/>
    </row>
    <row r="138" spans="1:18" ht="13.5" customHeight="1" x14ac:dyDescent="0.2">
      <c r="A138" s="25" t="s">
        <v>144</v>
      </c>
      <c r="B138" s="26">
        <v>51005</v>
      </c>
      <c r="C138" s="21">
        <v>279.98</v>
      </c>
      <c r="D138" s="21">
        <v>0.1</v>
      </c>
      <c r="E138" s="27">
        <v>0</v>
      </c>
      <c r="F138" s="27">
        <f t="shared" si="36"/>
        <v>12.6006</v>
      </c>
      <c r="G138" s="27">
        <f t="shared" si="37"/>
        <v>22.227512975572594</v>
      </c>
      <c r="H138" s="27">
        <f t="shared" si="38"/>
        <v>0</v>
      </c>
      <c r="I138" s="27">
        <f t="shared" si="39"/>
        <v>22.227512975572594</v>
      </c>
      <c r="J138" s="28">
        <f t="shared" si="40"/>
        <v>76960.432499999995</v>
      </c>
      <c r="K138" s="28">
        <f t="shared" si="41"/>
        <v>1710639.0119994287</v>
      </c>
      <c r="L138" s="28">
        <f t="shared" si="42"/>
        <v>663385.8088533784</v>
      </c>
      <c r="M138" s="28">
        <v>0</v>
      </c>
      <c r="N138" s="28">
        <f t="shared" si="43"/>
        <v>2374024.8208528073</v>
      </c>
      <c r="O138" s="28">
        <v>0</v>
      </c>
      <c r="P138" s="28">
        <f t="shared" si="44"/>
        <v>2374024.8208528073</v>
      </c>
      <c r="R138" s="24"/>
    </row>
    <row r="139" spans="1:18" ht="13.5" customHeight="1" x14ac:dyDescent="0.2">
      <c r="A139" s="25" t="s">
        <v>45</v>
      </c>
      <c r="B139" s="26">
        <v>6005</v>
      </c>
      <c r="C139" s="21">
        <v>312</v>
      </c>
      <c r="D139" s="21">
        <v>0</v>
      </c>
      <c r="E139" s="27">
        <v>0.5</v>
      </c>
      <c r="F139" s="27">
        <f t="shared" si="36"/>
        <v>12.84</v>
      </c>
      <c r="G139" s="27">
        <f t="shared" si="37"/>
        <v>24.299065420560748</v>
      </c>
      <c r="H139" s="27">
        <f t="shared" si="38"/>
        <v>3.8940809968847349E-2</v>
      </c>
      <c r="I139" s="27">
        <f t="shared" si="39"/>
        <v>24.338006230529594</v>
      </c>
      <c r="J139" s="28">
        <f t="shared" si="40"/>
        <v>76960.432499999995</v>
      </c>
      <c r="K139" s="28">
        <f t="shared" si="41"/>
        <v>1873063.4856892521</v>
      </c>
      <c r="L139" s="28">
        <f t="shared" si="42"/>
        <v>726374.01975029195</v>
      </c>
      <c r="M139" s="28">
        <v>0</v>
      </c>
      <c r="N139" s="28">
        <f t="shared" si="43"/>
        <v>2599437.5054395441</v>
      </c>
      <c r="O139" s="28">
        <v>0</v>
      </c>
      <c r="P139" s="28">
        <f t="shared" si="44"/>
        <v>2599437.5054395441</v>
      </c>
      <c r="R139" s="24"/>
    </row>
    <row r="140" spans="1:18" ht="13.5" customHeight="1" x14ac:dyDescent="0.2">
      <c r="A140" s="25" t="s">
        <v>61</v>
      </c>
      <c r="B140" s="26">
        <v>14004</v>
      </c>
      <c r="C140" s="21">
        <v>3640.52</v>
      </c>
      <c r="D140" s="21">
        <v>0.1</v>
      </c>
      <c r="E140" s="27">
        <v>19.25</v>
      </c>
      <c r="F140" s="27">
        <f t="shared" si="36"/>
        <v>15</v>
      </c>
      <c r="G140" s="27">
        <f t="shared" si="37"/>
        <v>242.708</v>
      </c>
      <c r="H140" s="27">
        <f t="shared" si="38"/>
        <v>1.2833333333333334</v>
      </c>
      <c r="I140" s="27">
        <f t="shared" si="39"/>
        <v>243.99133333333333</v>
      </c>
      <c r="J140" s="28">
        <f t="shared" si="40"/>
        <v>76960.432499999995</v>
      </c>
      <c r="K140" s="28">
        <f t="shared" si="41"/>
        <v>18777678.539584998</v>
      </c>
      <c r="L140" s="28">
        <f t="shared" si="42"/>
        <v>7281983.7376510622</v>
      </c>
      <c r="M140" s="28">
        <v>0</v>
      </c>
      <c r="N140" s="28">
        <f t="shared" si="43"/>
        <v>26059662.277236059</v>
      </c>
      <c r="O140" s="28">
        <v>0</v>
      </c>
      <c r="P140" s="28">
        <f t="shared" si="44"/>
        <v>26059662.277236059</v>
      </c>
      <c r="R140" s="24"/>
    </row>
    <row r="141" spans="1:18" ht="13.5" customHeight="1" x14ac:dyDescent="0.2">
      <c r="A141" s="25" t="s">
        <v>71</v>
      </c>
      <c r="B141" s="26">
        <v>18003</v>
      </c>
      <c r="C141" s="21">
        <v>163</v>
      </c>
      <c r="D141" s="21">
        <v>0</v>
      </c>
      <c r="E141" s="27">
        <v>0</v>
      </c>
      <c r="F141" s="27">
        <f t="shared" si="36"/>
        <v>12</v>
      </c>
      <c r="G141" s="27">
        <f t="shared" si="37"/>
        <v>13.583333333333334</v>
      </c>
      <c r="H141" s="27">
        <f t="shared" si="38"/>
        <v>0</v>
      </c>
      <c r="I141" s="27">
        <f t="shared" si="39"/>
        <v>13.583333333333334</v>
      </c>
      <c r="J141" s="28">
        <f t="shared" si="40"/>
        <v>76960.432499999995</v>
      </c>
      <c r="K141" s="28">
        <f t="shared" si="41"/>
        <v>1045379.208125</v>
      </c>
      <c r="L141" s="28">
        <f t="shared" si="42"/>
        <v>405398.05691087496</v>
      </c>
      <c r="M141" s="28">
        <v>0</v>
      </c>
      <c r="N141" s="28">
        <f t="shared" si="43"/>
        <v>1450777.2650358749</v>
      </c>
      <c r="O141" s="28">
        <v>0</v>
      </c>
      <c r="P141" s="28">
        <f t="shared" si="44"/>
        <v>1450777.2650358749</v>
      </c>
      <c r="R141" s="24"/>
    </row>
    <row r="142" spans="1:18" ht="13.5" customHeight="1" x14ac:dyDescent="0.2">
      <c r="A142" s="25" t="s">
        <v>62</v>
      </c>
      <c r="B142" s="26">
        <v>14005</v>
      </c>
      <c r="C142" s="21">
        <v>256</v>
      </c>
      <c r="D142" s="21">
        <v>0</v>
      </c>
      <c r="E142" s="27">
        <v>0</v>
      </c>
      <c r="F142" s="27">
        <f t="shared" si="36"/>
        <v>12.42</v>
      </c>
      <c r="G142" s="27">
        <f t="shared" si="37"/>
        <v>20.611916264090176</v>
      </c>
      <c r="H142" s="27">
        <f t="shared" si="38"/>
        <v>0</v>
      </c>
      <c r="I142" s="27">
        <f t="shared" si="39"/>
        <v>20.611916264090176</v>
      </c>
      <c r="J142" s="28">
        <f t="shared" si="40"/>
        <v>76960.432499999995</v>
      </c>
      <c r="K142" s="28">
        <f t="shared" si="41"/>
        <v>1586301.9903381641</v>
      </c>
      <c r="L142" s="28">
        <f t="shared" si="42"/>
        <v>615167.91185313999</v>
      </c>
      <c r="M142" s="28">
        <v>0</v>
      </c>
      <c r="N142" s="28">
        <f t="shared" si="43"/>
        <v>2201469.9021913041</v>
      </c>
      <c r="O142" s="28">
        <v>0</v>
      </c>
      <c r="P142" s="28">
        <f t="shared" si="44"/>
        <v>2201469.9021913041</v>
      </c>
      <c r="R142" s="24"/>
    </row>
    <row r="143" spans="1:18" ht="13.5" customHeight="1" x14ac:dyDescent="0.2">
      <c r="A143" s="25" t="s">
        <v>72</v>
      </c>
      <c r="B143" s="26">
        <v>18005</v>
      </c>
      <c r="C143" s="21">
        <v>532.35</v>
      </c>
      <c r="D143" s="21">
        <v>0</v>
      </c>
      <c r="E143" s="27">
        <v>0</v>
      </c>
      <c r="F143" s="27">
        <f t="shared" si="36"/>
        <v>14.492625</v>
      </c>
      <c r="G143" s="27">
        <f t="shared" si="37"/>
        <v>36.73247600072451</v>
      </c>
      <c r="H143" s="27">
        <f t="shared" si="38"/>
        <v>0</v>
      </c>
      <c r="I143" s="27">
        <f t="shared" si="39"/>
        <v>36.73247600072451</v>
      </c>
      <c r="J143" s="28">
        <f t="shared" si="40"/>
        <v>76960.432499999995</v>
      </c>
      <c r="K143" s="28">
        <f t="shared" si="41"/>
        <v>2826947.2398116286</v>
      </c>
      <c r="L143" s="28">
        <f t="shared" si="42"/>
        <v>1096290.1395989496</v>
      </c>
      <c r="M143" s="28">
        <v>0</v>
      </c>
      <c r="N143" s="28">
        <f t="shared" si="43"/>
        <v>3923237.3794105779</v>
      </c>
      <c r="O143" s="28">
        <v>0</v>
      </c>
      <c r="P143" s="28">
        <f t="shared" si="44"/>
        <v>3923237.3794105779</v>
      </c>
      <c r="R143" s="24"/>
    </row>
    <row r="144" spans="1:18" ht="13.5" customHeight="1" x14ac:dyDescent="0.2">
      <c r="A144" s="25" t="s">
        <v>105</v>
      </c>
      <c r="B144" s="26">
        <v>36002</v>
      </c>
      <c r="C144" s="21">
        <v>413.6</v>
      </c>
      <c r="D144" s="21">
        <v>0</v>
      </c>
      <c r="E144" s="27">
        <v>3</v>
      </c>
      <c r="F144" s="27">
        <f t="shared" si="36"/>
        <v>13.602</v>
      </c>
      <c r="G144" s="27">
        <f t="shared" si="37"/>
        <v>30.40729304514042</v>
      </c>
      <c r="H144" s="27">
        <f t="shared" si="38"/>
        <v>0.22055580061755622</v>
      </c>
      <c r="I144" s="27">
        <f t="shared" si="39"/>
        <v>30.627848845757978</v>
      </c>
      <c r="J144" s="28">
        <f t="shared" si="40"/>
        <v>76960.432499999995</v>
      </c>
      <c r="K144" s="28">
        <f t="shared" si="41"/>
        <v>2357132.4937141598</v>
      </c>
      <c r="L144" s="28">
        <f t="shared" si="42"/>
        <v>914095.98106235114</v>
      </c>
      <c r="M144" s="28">
        <v>0</v>
      </c>
      <c r="N144" s="28">
        <f t="shared" si="43"/>
        <v>3271228.4747765111</v>
      </c>
      <c r="O144" s="28">
        <v>0</v>
      </c>
      <c r="P144" s="28">
        <f t="shared" si="44"/>
        <v>3271228.4747765111</v>
      </c>
      <c r="R144" s="24"/>
    </row>
    <row r="145" spans="1:18" ht="13.5" customHeight="1" x14ac:dyDescent="0.2">
      <c r="A145" s="25" t="s">
        <v>137</v>
      </c>
      <c r="B145" s="26">
        <v>49007</v>
      </c>
      <c r="C145" s="21">
        <v>1422.39</v>
      </c>
      <c r="D145" s="21">
        <v>0.1</v>
      </c>
      <c r="E145" s="27">
        <v>1.5</v>
      </c>
      <c r="F145" s="27">
        <f t="shared" si="36"/>
        <v>15</v>
      </c>
      <c r="G145" s="27">
        <f t="shared" si="37"/>
        <v>94.832666666666668</v>
      </c>
      <c r="H145" s="27">
        <f t="shared" si="38"/>
        <v>0.1</v>
      </c>
      <c r="I145" s="27">
        <f t="shared" si="39"/>
        <v>94.932666666666663</v>
      </c>
      <c r="J145" s="28">
        <f t="shared" si="40"/>
        <v>76960.432499999995</v>
      </c>
      <c r="K145" s="28">
        <f t="shared" si="41"/>
        <v>7306059.0850449996</v>
      </c>
      <c r="L145" s="28">
        <f t="shared" si="42"/>
        <v>2833289.7131804507</v>
      </c>
      <c r="M145" s="28">
        <v>0</v>
      </c>
      <c r="N145" s="28">
        <f t="shared" si="43"/>
        <v>10139348.798225451</v>
      </c>
      <c r="O145" s="28">
        <v>0</v>
      </c>
      <c r="P145" s="28">
        <f t="shared" si="44"/>
        <v>10139348.798225451</v>
      </c>
      <c r="R145" s="24"/>
    </row>
    <row r="146" spans="1:18" ht="13.5" customHeight="1" x14ac:dyDescent="0.2">
      <c r="A146" s="25" t="s">
        <v>31</v>
      </c>
      <c r="B146" s="26">
        <v>1003</v>
      </c>
      <c r="C146" s="21">
        <v>117</v>
      </c>
      <c r="D146" s="21">
        <v>0</v>
      </c>
      <c r="E146" s="27">
        <v>0</v>
      </c>
      <c r="F146" s="27">
        <f t="shared" si="36"/>
        <v>12</v>
      </c>
      <c r="G146" s="27">
        <f t="shared" si="37"/>
        <v>9.75</v>
      </c>
      <c r="H146" s="27">
        <f t="shared" si="38"/>
        <v>0</v>
      </c>
      <c r="I146" s="27">
        <f t="shared" si="39"/>
        <v>9.75</v>
      </c>
      <c r="J146" s="28">
        <f t="shared" si="40"/>
        <v>76960.432499999995</v>
      </c>
      <c r="K146" s="28">
        <f t="shared" si="41"/>
        <v>750364.21687499993</v>
      </c>
      <c r="L146" s="28">
        <f t="shared" si="42"/>
        <v>290991.24330412498</v>
      </c>
      <c r="M146" s="28">
        <v>0</v>
      </c>
      <c r="N146" s="28">
        <f t="shared" si="43"/>
        <v>1041355.460179125</v>
      </c>
      <c r="O146" s="28">
        <v>0</v>
      </c>
      <c r="P146" s="28">
        <f t="shared" si="44"/>
        <v>1041355.460179125</v>
      </c>
      <c r="R146" s="24"/>
    </row>
    <row r="147" spans="1:18" ht="13.5" customHeight="1" x14ac:dyDescent="0.2">
      <c r="A147" s="25" t="s">
        <v>129</v>
      </c>
      <c r="B147" s="26">
        <v>47001</v>
      </c>
      <c r="C147" s="21">
        <v>402</v>
      </c>
      <c r="D147" s="21">
        <v>0</v>
      </c>
      <c r="E147" s="27">
        <v>0</v>
      </c>
      <c r="F147" s="27">
        <f t="shared" si="36"/>
        <v>13.515000000000001</v>
      </c>
      <c r="G147" s="27">
        <f t="shared" si="37"/>
        <v>29.744728079911209</v>
      </c>
      <c r="H147" s="27">
        <f t="shared" si="38"/>
        <v>0</v>
      </c>
      <c r="I147" s="27">
        <f t="shared" si="39"/>
        <v>29.744728079911209</v>
      </c>
      <c r="J147" s="28">
        <f t="shared" si="40"/>
        <v>76960.432499999995</v>
      </c>
      <c r="K147" s="28">
        <f t="shared" si="41"/>
        <v>2289167.1376248612</v>
      </c>
      <c r="L147" s="28">
        <f t="shared" si="42"/>
        <v>887739.01597092114</v>
      </c>
      <c r="M147" s="28">
        <v>0</v>
      </c>
      <c r="N147" s="28">
        <f t="shared" si="43"/>
        <v>3176906.1535957824</v>
      </c>
      <c r="O147" s="28">
        <v>0</v>
      </c>
      <c r="P147" s="28">
        <f t="shared" si="44"/>
        <v>3176906.1535957824</v>
      </c>
      <c r="R147" s="24"/>
    </row>
    <row r="148" spans="1:18" ht="13.5" customHeight="1" x14ac:dyDescent="0.2">
      <c r="A148" s="25" t="s">
        <v>56</v>
      </c>
      <c r="B148" s="26">
        <v>12003</v>
      </c>
      <c r="C148" s="21">
        <v>317</v>
      </c>
      <c r="D148" s="21">
        <v>0.1</v>
      </c>
      <c r="E148" s="27">
        <v>11.75</v>
      </c>
      <c r="F148" s="27">
        <f t="shared" si="36"/>
        <v>12.87825</v>
      </c>
      <c r="G148" s="27">
        <f t="shared" si="37"/>
        <v>24.622910721565432</v>
      </c>
      <c r="H148" s="27">
        <f t="shared" si="38"/>
        <v>0.9123910469201949</v>
      </c>
      <c r="I148" s="27">
        <f t="shared" si="39"/>
        <v>25.535301768485628</v>
      </c>
      <c r="J148" s="28">
        <f t="shared" si="40"/>
        <v>76960.432499999995</v>
      </c>
      <c r="K148" s="28">
        <f t="shared" si="41"/>
        <v>1965207.8681206687</v>
      </c>
      <c r="L148" s="28">
        <f t="shared" si="42"/>
        <v>762107.61125719524</v>
      </c>
      <c r="M148" s="28">
        <v>0</v>
      </c>
      <c r="N148" s="28">
        <f t="shared" si="43"/>
        <v>2727315.4793778639</v>
      </c>
      <c r="O148" s="28">
        <v>0</v>
      </c>
      <c r="P148" s="28">
        <f t="shared" si="44"/>
        <v>2727315.4793778639</v>
      </c>
      <c r="R148" s="24"/>
    </row>
    <row r="149" spans="1:18" ht="13.5" customHeight="1" x14ac:dyDescent="0.2">
      <c r="A149" s="25" t="s">
        <v>152</v>
      </c>
      <c r="B149" s="26">
        <v>54007</v>
      </c>
      <c r="C149" s="21">
        <v>217</v>
      </c>
      <c r="D149" s="21">
        <v>0</v>
      </c>
      <c r="E149" s="27">
        <v>0</v>
      </c>
      <c r="F149" s="27">
        <f t="shared" si="36"/>
        <v>12.1275</v>
      </c>
      <c r="G149" s="27">
        <f t="shared" si="37"/>
        <v>17.893217893217894</v>
      </c>
      <c r="H149" s="27">
        <f t="shared" si="38"/>
        <v>0</v>
      </c>
      <c r="I149" s="27">
        <f t="shared" si="39"/>
        <v>17.893217893217894</v>
      </c>
      <c r="J149" s="28">
        <f t="shared" si="40"/>
        <v>76960.432499999995</v>
      </c>
      <c r="K149" s="28">
        <f t="shared" si="41"/>
        <v>1377069.7878787878</v>
      </c>
      <c r="L149" s="28">
        <f t="shared" si="42"/>
        <v>534027.66373939393</v>
      </c>
      <c r="M149" s="28">
        <v>0</v>
      </c>
      <c r="N149" s="28">
        <f t="shared" si="43"/>
        <v>1911097.4516181818</v>
      </c>
      <c r="O149" s="28">
        <v>0</v>
      </c>
      <c r="P149" s="28">
        <f t="shared" si="44"/>
        <v>1911097.4516181818</v>
      </c>
      <c r="R149" s="24"/>
    </row>
    <row r="150" spans="1:18" ht="13.5" customHeight="1" x14ac:dyDescent="0.2">
      <c r="A150" s="25" t="s">
        <v>161</v>
      </c>
      <c r="B150" s="26">
        <v>59002</v>
      </c>
      <c r="C150" s="21">
        <v>782</v>
      </c>
      <c r="D150" s="21">
        <v>0.1</v>
      </c>
      <c r="E150" s="27">
        <v>0</v>
      </c>
      <c r="F150" s="27">
        <f t="shared" si="36"/>
        <v>15</v>
      </c>
      <c r="G150" s="27">
        <f t="shared" si="37"/>
        <v>52.14</v>
      </c>
      <c r="H150" s="27">
        <f t="shared" si="38"/>
        <v>0</v>
      </c>
      <c r="I150" s="27">
        <f t="shared" si="39"/>
        <v>52.14</v>
      </c>
      <c r="J150" s="28">
        <f t="shared" si="40"/>
        <v>76960.432499999995</v>
      </c>
      <c r="K150" s="28">
        <f t="shared" si="41"/>
        <v>4012716.9505499997</v>
      </c>
      <c r="L150" s="28">
        <f t="shared" si="42"/>
        <v>1556131.6334232897</v>
      </c>
      <c r="M150" s="28">
        <v>0</v>
      </c>
      <c r="N150" s="28">
        <f t="shared" si="43"/>
        <v>5568848.5839732895</v>
      </c>
      <c r="O150" s="28">
        <v>0</v>
      </c>
      <c r="P150" s="28">
        <f t="shared" si="44"/>
        <v>5568848.5839732895</v>
      </c>
      <c r="R150" s="24"/>
    </row>
    <row r="151" spans="1:18" ht="13.5" customHeight="1" x14ac:dyDescent="0.2">
      <c r="A151" s="25" t="s">
        <v>34</v>
      </c>
      <c r="B151" s="26">
        <v>2006</v>
      </c>
      <c r="C151" s="21">
        <v>303</v>
      </c>
      <c r="D151" s="21">
        <v>0</v>
      </c>
      <c r="E151" s="27">
        <v>0.5</v>
      </c>
      <c r="F151" s="27">
        <f t="shared" si="36"/>
        <v>12.772500000000001</v>
      </c>
      <c r="G151" s="27">
        <f t="shared" si="37"/>
        <v>23.722842043452729</v>
      </c>
      <c r="H151" s="27">
        <f t="shared" si="38"/>
        <v>3.9146604032100213E-2</v>
      </c>
      <c r="I151" s="27">
        <f t="shared" si="39"/>
        <v>23.761988647484831</v>
      </c>
      <c r="J151" s="28">
        <f t="shared" si="40"/>
        <v>76960.432499999995</v>
      </c>
      <c r="K151" s="28">
        <f t="shared" si="41"/>
        <v>1828732.9233705224</v>
      </c>
      <c r="L151" s="28">
        <f t="shared" si="42"/>
        <v>709182.62768308853</v>
      </c>
      <c r="M151" s="28">
        <v>0</v>
      </c>
      <c r="N151" s="28">
        <f t="shared" si="43"/>
        <v>2537915.5510536111</v>
      </c>
      <c r="O151" s="28">
        <v>0</v>
      </c>
      <c r="P151" s="28">
        <f t="shared" si="44"/>
        <v>2537915.5510536111</v>
      </c>
      <c r="R151" s="24"/>
    </row>
    <row r="152" spans="1:18" ht="13.5" customHeight="1" x14ac:dyDescent="0.2">
      <c r="A152" s="25" t="s">
        <v>153</v>
      </c>
      <c r="B152" s="26">
        <v>55004</v>
      </c>
      <c r="C152" s="21">
        <v>249.25</v>
      </c>
      <c r="D152" s="21">
        <v>0</v>
      </c>
      <c r="E152" s="27">
        <v>0.25</v>
      </c>
      <c r="F152" s="27">
        <f t="shared" si="36"/>
        <v>12.369375</v>
      </c>
      <c r="G152" s="27">
        <f t="shared" si="37"/>
        <v>20.150573493001868</v>
      </c>
      <c r="H152" s="27">
        <f t="shared" si="38"/>
        <v>2.0211207114344903E-2</v>
      </c>
      <c r="I152" s="27">
        <f t="shared" si="39"/>
        <v>20.170784700116211</v>
      </c>
      <c r="J152" s="28">
        <f t="shared" si="40"/>
        <v>76960.432499999995</v>
      </c>
      <c r="K152" s="28">
        <f t="shared" si="41"/>
        <v>1552352.3143853263</v>
      </c>
      <c r="L152" s="28">
        <f t="shared" si="42"/>
        <v>602002.22751862952</v>
      </c>
      <c r="M152" s="28">
        <v>0</v>
      </c>
      <c r="N152" s="28">
        <f t="shared" si="43"/>
        <v>2154354.5419039559</v>
      </c>
      <c r="O152" s="28">
        <v>0</v>
      </c>
      <c r="P152" s="28">
        <f t="shared" si="44"/>
        <v>2154354.5419039559</v>
      </c>
      <c r="R152" s="24"/>
    </row>
    <row r="153" spans="1:18" ht="13.5" customHeight="1" x14ac:dyDescent="0.2">
      <c r="A153" s="25" t="s">
        <v>174</v>
      </c>
      <c r="B153" s="26">
        <v>63003</v>
      </c>
      <c r="C153" s="21">
        <v>2908.87</v>
      </c>
      <c r="D153" s="21">
        <v>0.2</v>
      </c>
      <c r="E153" s="27">
        <v>22</v>
      </c>
      <c r="F153" s="27">
        <f t="shared" si="36"/>
        <v>15</v>
      </c>
      <c r="G153" s="27">
        <f t="shared" si="37"/>
        <v>193.93799999999999</v>
      </c>
      <c r="H153" s="27">
        <f t="shared" si="38"/>
        <v>1.4666666666666666</v>
      </c>
      <c r="I153" s="27">
        <f t="shared" si="39"/>
        <v>195.40466666666666</v>
      </c>
      <c r="J153" s="28">
        <f t="shared" si="40"/>
        <v>76960.432499999995</v>
      </c>
      <c r="K153" s="28">
        <f t="shared" si="41"/>
        <v>15038427.659184998</v>
      </c>
      <c r="L153" s="28">
        <f t="shared" si="42"/>
        <v>5831902.2462319415</v>
      </c>
      <c r="M153" s="28">
        <v>0</v>
      </c>
      <c r="N153" s="28">
        <f t="shared" si="43"/>
        <v>20870329.905416939</v>
      </c>
      <c r="O153" s="28">
        <v>0</v>
      </c>
      <c r="P153" s="28">
        <f t="shared" si="44"/>
        <v>20870329.905416939</v>
      </c>
      <c r="R153" s="24"/>
    </row>
    <row r="154" spans="1:18" x14ac:dyDescent="0.2">
      <c r="A154" s="30"/>
      <c r="B154" s="30"/>
      <c r="C154" s="31">
        <f>SUM(C6:C153)</f>
        <v>138292.86000000004</v>
      </c>
      <c r="D154" s="31">
        <f>SUM(D6:D153)</f>
        <v>12.379999999999992</v>
      </c>
      <c r="E154" s="27">
        <f>SUM(E6:E153)</f>
        <v>1235.75</v>
      </c>
      <c r="F154" s="32"/>
      <c r="G154" s="27">
        <f>SUM(G6:G153)</f>
        <v>9529.0961089523935</v>
      </c>
      <c r="H154" s="32"/>
      <c r="I154" s="27">
        <f>SUM(I6:I153)</f>
        <v>9613.5917402086379</v>
      </c>
      <c r="J154" s="28"/>
      <c r="K154" s="32"/>
      <c r="L154" s="32"/>
      <c r="M154" s="28">
        <f>SUM(M6:M153)</f>
        <v>197462</v>
      </c>
      <c r="N154" s="28">
        <f>SUM(N6:N153)</f>
        <v>1026983744.112738</v>
      </c>
      <c r="O154" s="28">
        <f t="shared" ref="O154:P154" si="45">SUM(O6:O153)</f>
        <v>720976.359375</v>
      </c>
      <c r="P154" s="28">
        <f t="shared" si="45"/>
        <v>1026767945.5816528</v>
      </c>
      <c r="R154" s="24"/>
    </row>
    <row r="155" spans="1:18" ht="13.5" thickBot="1" x14ac:dyDescent="0.25">
      <c r="A155" s="33"/>
      <c r="B155" s="33"/>
      <c r="C155" s="34"/>
      <c r="D155" s="24"/>
    </row>
    <row r="156" spans="1:18" s="41" customFormat="1" ht="14.25" thickTop="1" thickBot="1" x14ac:dyDescent="0.25">
      <c r="A156" s="35" t="s">
        <v>178</v>
      </c>
      <c r="B156" s="35" t="s">
        <v>179</v>
      </c>
      <c r="C156" s="36">
        <v>31</v>
      </c>
      <c r="D156" s="37"/>
      <c r="E156" s="38"/>
      <c r="F156" s="38"/>
      <c r="G156" s="38"/>
      <c r="H156" s="38"/>
      <c r="I156" s="39" t="s">
        <v>179</v>
      </c>
      <c r="J156" s="40"/>
      <c r="K156" s="40"/>
      <c r="L156" s="40"/>
      <c r="M156" s="40"/>
      <c r="N156" s="40"/>
      <c r="O156" s="40"/>
      <c r="P156" s="40">
        <f>ROUND(C156*7120.38,0)</f>
        <v>220732</v>
      </c>
    </row>
    <row r="157" spans="1:18" ht="13.5" thickTop="1" x14ac:dyDescent="0.2"/>
    <row r="158" spans="1:18" x14ac:dyDescent="0.2">
      <c r="C158" s="24"/>
      <c r="D158" s="24"/>
      <c r="P158" s="5">
        <f>P154+P156</f>
        <v>1026988677.5816528</v>
      </c>
    </row>
    <row r="159" spans="1:18" x14ac:dyDescent="0.2">
      <c r="C159" s="24"/>
      <c r="D159" s="24"/>
    </row>
    <row r="160" spans="1:18" ht="13.5" customHeight="1" x14ac:dyDescent="0.2">
      <c r="A160" s="25" t="s">
        <v>180</v>
      </c>
      <c r="B160" s="26">
        <v>39004</v>
      </c>
      <c r="C160" s="31"/>
      <c r="D160" s="31">
        <v>0</v>
      </c>
      <c r="E160" s="27">
        <v>2</v>
      </c>
    </row>
    <row r="161" spans="1:5" ht="13.5" customHeight="1" x14ac:dyDescent="0.2">
      <c r="A161" s="25" t="s">
        <v>181</v>
      </c>
      <c r="B161" s="26">
        <v>39005</v>
      </c>
      <c r="C161" s="21"/>
      <c r="D161" s="21">
        <v>0</v>
      </c>
      <c r="E161" s="27">
        <v>5.75</v>
      </c>
    </row>
  </sheetData>
  <sortState xmlns:xlrd2="http://schemas.microsoft.com/office/spreadsheetml/2017/richdata2" ref="A6:R153">
    <sortCondition ref="A6:A153"/>
  </sortState>
  <pageMargins left="0.25" right="0.2" top="0.5" bottom="0.5" header="0.17" footer="0.16"/>
  <pageSetup scale="72" fitToHeight="0" orientation="landscape" cellComments="asDisplayed" r:id="rId1"/>
  <headerFooter alignWithMargins="0">
    <oddHeader xml:space="preserve">&amp;C&amp;"Lucida Sans Unicode,Regular"&amp;14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GSA Need</vt:lpstr>
      <vt:lpstr>'GSA Need'!Print_Area</vt:lpstr>
      <vt:lpstr>'GSA Need'!Print_Titles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 General State Aid Need </dc:title>
  <dc:creator>Leiferman, Bobbi</dc:creator>
  <cp:lastModifiedBy>Odean-Carlin, Kodi</cp:lastModifiedBy>
  <cp:lastPrinted>2024-01-16T15:21:22Z</cp:lastPrinted>
  <dcterms:created xsi:type="dcterms:W3CDTF">2024-01-16T15:13:34Z</dcterms:created>
  <dcterms:modified xsi:type="dcterms:W3CDTF">2024-01-18T11:52:33Z</dcterms:modified>
</cp:coreProperties>
</file>